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01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rvirbaliene\Desktop\TARYBA 2023\Taryba 2023-06-29\TSP nuo 187\"/>
    </mc:Choice>
  </mc:AlternateContent>
  <xr:revisionPtr revIDLastSave="0" documentId="8_{F0C37C82-1DA8-4EDB-AE7E-62A236F3FAC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 priedas" sheetId="1" r:id="rId1"/>
    <sheet name="2 priedas" sheetId="2" r:id="rId2"/>
    <sheet name="5-išl.pagal programas " sheetId="15" state="hidden" r:id="rId3"/>
    <sheet name="3 priedas" sheetId="21" r:id="rId4"/>
    <sheet name="4 priedas" sheetId="14" r:id="rId5"/>
    <sheet name="5 priedas" sheetId="20" r:id="rId6"/>
    <sheet name="6 priedas" sheetId="8" r:id="rId7"/>
    <sheet name="8 priedas" sheetId="3" r:id="rId8"/>
  </sheets>
  <definedNames>
    <definedName name="OLE_LINK2" localSheetId="0">'1 priedas'!#REF!</definedName>
    <definedName name="_xlnm.Print_Titles" localSheetId="0">'1 priedas'!$8:$8</definedName>
    <definedName name="_xlnm.Print_Titles" localSheetId="1">'2 priedas'!$5:$5</definedName>
    <definedName name="_xlnm.Print_Titles" localSheetId="4">'4 priedas'!$11:$12</definedName>
    <definedName name="_xlnm.Print_Titles" localSheetId="5">'5 priedas'!$8:$9</definedName>
    <definedName name="_xlnm.Print_Titles" localSheetId="2">'5-išl.pagal programas '!#REF!</definedName>
    <definedName name="_xlnm.Print_Titles" localSheetId="6">'6 priedas'!$6:$7</definedName>
    <definedName name="_xlnm.Print_Titles" localSheetId="7">'8 priedas'!#REF!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5" i="14" l="1"/>
  <c r="E27" i="14"/>
  <c r="G26" i="14"/>
  <c r="E26" i="14" s="1"/>
  <c r="C26" i="14"/>
  <c r="C27" i="14" s="1"/>
  <c r="C28" i="14" s="1"/>
  <c r="C29" i="14" s="1"/>
  <c r="C30" i="14" s="1"/>
  <c r="C31" i="14" s="1"/>
  <c r="C32" i="14" s="1"/>
  <c r="C33" i="14" s="1"/>
  <c r="C34" i="14" s="1"/>
  <c r="C35" i="14" s="1"/>
  <c r="C36" i="14" s="1"/>
  <c r="C37" i="14" s="1"/>
  <c r="C38" i="14" s="1"/>
  <c r="C39" i="14" s="1"/>
  <c r="C40" i="14" s="1"/>
  <c r="C41" i="14" s="1"/>
  <c r="C42" i="14" s="1"/>
  <c r="C43" i="14" s="1"/>
  <c r="C44" i="14" s="1"/>
  <c r="C45" i="14" s="1"/>
  <c r="C46" i="14" s="1"/>
  <c r="C47" i="14" s="1"/>
  <c r="C48" i="14" s="1"/>
  <c r="C49" i="14" s="1"/>
  <c r="C50" i="14" s="1"/>
  <c r="C51" i="14" s="1"/>
  <c r="C52" i="14" s="1"/>
  <c r="C53" i="14" s="1"/>
  <c r="C54" i="14" s="1"/>
  <c r="C55" i="14" s="1"/>
  <c r="C56" i="14" s="1"/>
  <c r="C57" i="14" s="1"/>
  <c r="C58" i="14" s="1"/>
  <c r="C59" i="14" s="1"/>
  <c r="C60" i="14" s="1"/>
  <c r="C61" i="14" s="1"/>
  <c r="C62" i="14" s="1"/>
  <c r="C63" i="14" s="1"/>
  <c r="C64" i="14" s="1"/>
  <c r="C65" i="14" s="1"/>
  <c r="C66" i="14" s="1"/>
  <c r="C67" i="14" s="1"/>
  <c r="C68" i="14" s="1"/>
  <c r="C69" i="14" s="1"/>
  <c r="C70" i="14" s="1"/>
  <c r="E59" i="14" l="1"/>
  <c r="E48" i="14"/>
  <c r="E49" i="14"/>
  <c r="E50" i="14"/>
  <c r="E51" i="14"/>
  <c r="E53" i="14"/>
  <c r="E54" i="14"/>
  <c r="C15" i="14"/>
  <c r="C16" i="14" s="1"/>
  <c r="C17" i="14" s="1"/>
  <c r="C18" i="14" s="1"/>
  <c r="C19" i="14" s="1"/>
  <c r="C20" i="14" s="1"/>
  <c r="C21" i="14" s="1"/>
  <c r="C22" i="14" s="1"/>
  <c r="C23" i="14" s="1"/>
  <c r="C24" i="14" s="1"/>
  <c r="A12" i="20"/>
  <c r="A13" i="20" s="1"/>
  <c r="A14" i="20" s="1"/>
  <c r="A15" i="20" s="1"/>
  <c r="A16" i="20" s="1"/>
  <c r="A17" i="20" s="1"/>
  <c r="A18" i="20" s="1"/>
  <c r="A19" i="20" s="1"/>
  <c r="A20" i="20" s="1"/>
  <c r="A21" i="20" s="1"/>
  <c r="A22" i="20" s="1"/>
  <c r="A23" i="20" s="1"/>
  <c r="A24" i="20" s="1"/>
  <c r="A25" i="20" s="1"/>
  <c r="A26" i="20" s="1"/>
  <c r="A27" i="20" s="1"/>
  <c r="A28" i="20" s="1"/>
  <c r="A29" i="20" s="1"/>
  <c r="A30" i="20" s="1"/>
  <c r="A31" i="20" s="1"/>
  <c r="A32" i="20" s="1"/>
  <c r="A33" i="20" s="1"/>
  <c r="A34" i="20" s="1"/>
  <c r="A35" i="20" s="1"/>
  <c r="A36" i="20" s="1"/>
  <c r="A37" i="20" s="1"/>
  <c r="A38" i="20" s="1"/>
  <c r="A39" i="20" s="1"/>
  <c r="A40" i="20" s="1"/>
  <c r="A41" i="20" s="1"/>
  <c r="A42" i="20" s="1"/>
  <c r="A43" i="20" s="1"/>
  <c r="A44" i="20" s="1"/>
  <c r="A45" i="20" s="1"/>
  <c r="A46" i="20" s="1"/>
  <c r="A47" i="20" s="1"/>
  <c r="A48" i="20" s="1"/>
  <c r="A49" i="20" s="1"/>
  <c r="A50" i="20" s="1"/>
  <c r="A51" i="20" s="1"/>
  <c r="C61" i="20"/>
  <c r="E60" i="20"/>
  <c r="E56" i="20" s="1"/>
  <c r="C72" i="20"/>
  <c r="C71" i="20"/>
  <c r="C70" i="20"/>
  <c r="C69" i="20"/>
  <c r="C68" i="20"/>
  <c r="C67" i="20"/>
  <c r="C66" i="20"/>
  <c r="C65" i="20"/>
  <c r="C64" i="20"/>
  <c r="C63" i="20"/>
  <c r="E38" i="14"/>
  <c r="E39" i="14"/>
  <c r="E40" i="14"/>
  <c r="E41" i="14"/>
  <c r="E42" i="14"/>
  <c r="E43" i="14"/>
  <c r="E44" i="14"/>
  <c r="E45" i="14"/>
  <c r="E46" i="14"/>
  <c r="E47" i="14"/>
  <c r="A52" i="20" l="1"/>
  <c r="A53" i="20" s="1"/>
  <c r="A54" i="20" s="1"/>
  <c r="A55" i="20" s="1"/>
  <c r="A56" i="20" s="1"/>
  <c r="A57" i="20" s="1"/>
  <c r="A58" i="20" s="1"/>
  <c r="A59" i="20" s="1"/>
  <c r="A60" i="20" s="1"/>
  <c r="A61" i="20" s="1"/>
  <c r="A62" i="20" s="1"/>
  <c r="A63" i="20" s="1"/>
  <c r="A64" i="20" s="1"/>
  <c r="A65" i="20" s="1"/>
  <c r="A66" i="20" s="1"/>
  <c r="A67" i="20" s="1"/>
  <c r="A68" i="20" s="1"/>
  <c r="A69" i="20" s="1"/>
  <c r="A70" i="20" s="1"/>
  <c r="A71" i="20" s="1"/>
  <c r="A72" i="20" s="1"/>
  <c r="A73" i="20" s="1"/>
  <c r="A74" i="20" s="1"/>
  <c r="A75" i="20" s="1"/>
  <c r="A76" i="20" s="1"/>
  <c r="A77" i="20" s="1"/>
  <c r="A78" i="20" s="1"/>
  <c r="A79" i="20" s="1"/>
  <c r="A80" i="20" s="1"/>
  <c r="C60" i="20"/>
  <c r="G20" i="14"/>
  <c r="E22" i="14"/>
  <c r="A104" i="8" l="1"/>
  <c r="E70" i="1"/>
  <c r="H16" i="20" l="1"/>
  <c r="F16" i="20"/>
  <c r="D73" i="2" l="1"/>
  <c r="F87" i="8" l="1"/>
  <c r="E87" i="8" l="1"/>
  <c r="H87" i="8"/>
  <c r="G87" i="8"/>
  <c r="C37" i="20" l="1"/>
  <c r="G57" i="20"/>
  <c r="G56" i="20" s="1"/>
  <c r="C59" i="20"/>
  <c r="C79" i="20"/>
  <c r="G78" i="20"/>
  <c r="C78" i="20" s="1"/>
  <c r="F11" i="20"/>
  <c r="F10" i="20" s="1"/>
  <c r="G11" i="20"/>
  <c r="G10" i="20" s="1"/>
  <c r="E24" i="14"/>
  <c r="I23" i="14"/>
  <c r="E23" i="14" s="1"/>
  <c r="I17" i="14"/>
  <c r="E19" i="14"/>
  <c r="I13" i="14"/>
  <c r="F84" i="8"/>
  <c r="G84" i="8"/>
  <c r="G112" i="8" s="1"/>
  <c r="G113" i="8" s="1"/>
  <c r="C47" i="20"/>
  <c r="C48" i="20"/>
  <c r="E46" i="20"/>
  <c r="C46" i="20"/>
  <c r="C21" i="20"/>
  <c r="E17" i="20"/>
  <c r="C12" i="20"/>
  <c r="C13" i="20"/>
  <c r="C14" i="20"/>
  <c r="E11" i="20"/>
  <c r="E10" i="20" s="1"/>
  <c r="G28" i="14"/>
  <c r="G13" i="14"/>
  <c r="E13" i="14" s="1"/>
  <c r="E32" i="14"/>
  <c r="E35" i="14"/>
  <c r="E14" i="14"/>
  <c r="E15" i="14"/>
  <c r="E16" i="14"/>
  <c r="G70" i="14" l="1"/>
  <c r="C11" i="20"/>
  <c r="G77" i="20"/>
  <c r="C77" i="20" s="1"/>
  <c r="C10" i="20"/>
  <c r="E63" i="14" l="1"/>
  <c r="E34" i="14"/>
  <c r="E63" i="21" l="1"/>
  <c r="D63" i="21"/>
  <c r="F34" i="21"/>
  <c r="F63" i="21" s="1"/>
  <c r="C34" i="21" l="1"/>
  <c r="C63" i="21"/>
  <c r="E104" i="8"/>
  <c r="F83" i="8"/>
  <c r="H81" i="8"/>
  <c r="H59" i="8"/>
  <c r="H27" i="8"/>
  <c r="E28" i="8"/>
  <c r="F56" i="8"/>
  <c r="F30" i="8"/>
  <c r="F27" i="8" s="1"/>
  <c r="E30" i="8"/>
  <c r="E105" i="8"/>
  <c r="F56" i="20"/>
  <c r="F46" i="20"/>
  <c r="H10" i="20"/>
  <c r="H70" i="14"/>
  <c r="L70" i="14"/>
  <c r="M70" i="14"/>
  <c r="H62" i="20"/>
  <c r="H56" i="20" s="1"/>
  <c r="J37" i="14"/>
  <c r="J70" i="14" s="1"/>
  <c r="K56" i="20"/>
  <c r="K80" i="20" s="1"/>
  <c r="E16" i="20"/>
  <c r="C20" i="20"/>
  <c r="E74" i="20"/>
  <c r="E73" i="20" s="1"/>
  <c r="D15" i="20"/>
  <c r="C76" i="20"/>
  <c r="C45" i="20"/>
  <c r="C58" i="20"/>
  <c r="D49" i="20"/>
  <c r="C62" i="20"/>
  <c r="E18" i="14"/>
  <c r="F33" i="14"/>
  <c r="E31" i="14"/>
  <c r="E37" i="14"/>
  <c r="F37" i="14" l="1"/>
  <c r="H80" i="20"/>
  <c r="E80" i="20"/>
  <c r="D10" i="20"/>
  <c r="D62" i="20"/>
  <c r="D56" i="20"/>
  <c r="F57" i="14"/>
  <c r="F56" i="14"/>
  <c r="F54" i="14"/>
  <c r="D31" i="20"/>
  <c r="D30" i="20"/>
  <c r="D28" i="20"/>
  <c r="E29" i="14" l="1"/>
  <c r="C18" i="20"/>
  <c r="D29" i="20" l="1"/>
  <c r="C29" i="20"/>
  <c r="F55" i="14"/>
  <c r="E55" i="14"/>
  <c r="D50" i="20"/>
  <c r="J16" i="20" l="1"/>
  <c r="J80" i="20" s="1"/>
  <c r="F80" i="20"/>
  <c r="D51" i="20"/>
  <c r="D26" i="20"/>
  <c r="C43" i="20"/>
  <c r="D42" i="20"/>
  <c r="C42" i="20"/>
  <c r="D41" i="20"/>
  <c r="C41" i="20"/>
  <c r="D39" i="20"/>
  <c r="C39" i="20"/>
  <c r="D38" i="20"/>
  <c r="C38" i="20"/>
  <c r="D36" i="20"/>
  <c r="F52" i="14"/>
  <c r="E69" i="14"/>
  <c r="F68" i="14"/>
  <c r="E68" i="14"/>
  <c r="F67" i="14"/>
  <c r="E67" i="14"/>
  <c r="F65" i="14"/>
  <c r="E65" i="14"/>
  <c r="F64" i="14"/>
  <c r="E64" i="14"/>
  <c r="F62" i="14"/>
  <c r="F61" i="14"/>
  <c r="F60" i="14"/>
  <c r="F59" i="14"/>
  <c r="F58" i="14"/>
  <c r="F51" i="14"/>
  <c r="F50" i="14"/>
  <c r="F49" i="14"/>
  <c r="F48" i="14"/>
  <c r="E61" i="14"/>
  <c r="D34" i="20"/>
  <c r="D32" i="20"/>
  <c r="C19" i="20"/>
  <c r="D46" i="20" l="1"/>
  <c r="E109" i="8"/>
  <c r="C44" i="20"/>
  <c r="E36" i="14"/>
  <c r="C69" i="2"/>
  <c r="D28" i="1"/>
  <c r="A50" i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C41" i="2" l="1"/>
  <c r="C53" i="2" l="1"/>
  <c r="G17" i="20" l="1"/>
  <c r="G16" i="20" s="1"/>
  <c r="G80" i="20" s="1"/>
  <c r="E84" i="8" l="1"/>
  <c r="H112" i="8"/>
  <c r="H113" i="8" s="1"/>
  <c r="E30" i="14" l="1"/>
  <c r="E21" i="14"/>
  <c r="I28" i="14"/>
  <c r="I70" i="14" s="1"/>
  <c r="C66" i="2" l="1"/>
  <c r="E99" i="8" l="1"/>
  <c r="F81" i="8"/>
  <c r="E81" i="8"/>
  <c r="A76" i="8"/>
  <c r="F73" i="8"/>
  <c r="E73" i="8"/>
  <c r="F70" i="8"/>
  <c r="E70" i="8"/>
  <c r="F46" i="8"/>
  <c r="E46" i="8"/>
  <c r="E33" i="8"/>
  <c r="E31" i="8" s="1"/>
  <c r="F31" i="8"/>
  <c r="E27" i="8"/>
  <c r="F23" i="8"/>
  <c r="E23" i="8"/>
  <c r="F17" i="8"/>
  <c r="E17" i="8"/>
  <c r="A9" i="8"/>
  <c r="A10" i="8" s="1"/>
  <c r="A11" i="8" s="1"/>
  <c r="A12" i="8" s="1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6" i="8" s="1"/>
  <c r="A37" i="8" s="1"/>
  <c r="A38" i="8" s="1"/>
  <c r="A39" i="8" s="1"/>
  <c r="A40" i="8" s="1"/>
  <c r="A41" i="8" s="1"/>
  <c r="A42" i="8" s="1"/>
  <c r="A43" i="8" s="1"/>
  <c r="A44" i="8" s="1"/>
  <c r="A45" i="8" s="1"/>
  <c r="A46" i="8" s="1"/>
  <c r="A47" i="8" s="1"/>
  <c r="A48" i="8" s="1"/>
  <c r="A49" i="8" s="1"/>
  <c r="A50" i="8" s="1"/>
  <c r="A51" i="8" s="1"/>
  <c r="A52" i="8" s="1"/>
  <c r="A53" i="8" s="1"/>
  <c r="A54" i="8" s="1"/>
  <c r="C71" i="2"/>
  <c r="C64" i="2"/>
  <c r="C51" i="2"/>
  <c r="C37" i="2"/>
  <c r="C35" i="2"/>
  <c r="C33" i="2"/>
  <c r="C31" i="2"/>
  <c r="C28" i="2"/>
  <c r="C25" i="2"/>
  <c r="C22" i="2"/>
  <c r="C14" i="2"/>
  <c r="C10" i="2"/>
  <c r="C6" i="2"/>
  <c r="D65" i="1"/>
  <c r="D58" i="1"/>
  <c r="D53" i="1"/>
  <c r="D47" i="1"/>
  <c r="A41" i="1"/>
  <c r="A27" i="1"/>
  <c r="D22" i="1"/>
  <c r="D18" i="1"/>
  <c r="D14" i="1"/>
  <c r="D11" i="1"/>
  <c r="C39" i="2" l="1"/>
  <c r="C40" i="2"/>
  <c r="D10" i="1"/>
  <c r="E59" i="8"/>
  <c r="F59" i="8"/>
  <c r="E112" i="8"/>
  <c r="E113" i="8" s="1"/>
  <c r="F112" i="8"/>
  <c r="D52" i="1"/>
  <c r="C73" i="2"/>
  <c r="D20" i="1"/>
  <c r="D64" i="1" l="1"/>
  <c r="D70" i="1" s="1"/>
  <c r="F113" i="8"/>
  <c r="C75" i="20" l="1"/>
  <c r="D22" i="20" l="1"/>
  <c r="D23" i="20"/>
  <c r="D24" i="20"/>
  <c r="D25" i="20"/>
  <c r="D33" i="20"/>
  <c r="C35" i="20"/>
  <c r="D35" i="20"/>
  <c r="C73" i="20" l="1"/>
  <c r="C74" i="20"/>
  <c r="D16" i="20"/>
  <c r="D80" i="20" s="1"/>
  <c r="C16" i="20"/>
  <c r="C57" i="20"/>
  <c r="C17" i="20"/>
  <c r="C56" i="20" l="1"/>
  <c r="C80" i="20" s="1"/>
  <c r="G67" i="15" l="1"/>
  <c r="G72" i="15"/>
  <c r="F79" i="15"/>
  <c r="F72" i="15"/>
  <c r="F67" i="15"/>
  <c r="S89" i="15"/>
  <c r="G207" i="15"/>
  <c r="C207" i="15"/>
  <c r="D207" i="15"/>
  <c r="H206" i="15"/>
  <c r="G206" i="15" s="1"/>
  <c r="C206" i="15" s="1"/>
  <c r="G205" i="15"/>
  <c r="C205" i="15"/>
  <c r="D205" i="15"/>
  <c r="G204" i="15"/>
  <c r="C204" i="15" s="1"/>
  <c r="D204" i="15"/>
  <c r="A204" i="15"/>
  <c r="A205" i="15" s="1"/>
  <c r="H203" i="15"/>
  <c r="G203" i="15"/>
  <c r="C203" i="15" s="1"/>
  <c r="G202" i="15"/>
  <c r="G200" i="15" s="1"/>
  <c r="D202" i="15"/>
  <c r="K201" i="15"/>
  <c r="C201" i="15" s="1"/>
  <c r="D201" i="15"/>
  <c r="L200" i="15"/>
  <c r="K200" i="15"/>
  <c r="H200" i="15"/>
  <c r="G199" i="15"/>
  <c r="C199" i="15" s="1"/>
  <c r="D199" i="15"/>
  <c r="A199" i="15"/>
  <c r="A200" i="15" s="1"/>
  <c r="A201" i="15" s="1"/>
  <c r="A202" i="15" s="1"/>
  <c r="H198" i="15"/>
  <c r="L197" i="15"/>
  <c r="S196" i="15"/>
  <c r="G196" i="15"/>
  <c r="E196" i="15"/>
  <c r="D196" i="15"/>
  <c r="G195" i="15"/>
  <c r="C195" i="15" s="1"/>
  <c r="E195" i="15"/>
  <c r="D195" i="15"/>
  <c r="G194" i="15"/>
  <c r="C194" i="15"/>
  <c r="E194" i="15"/>
  <c r="D194" i="15"/>
  <c r="S193" i="15"/>
  <c r="G193" i="15"/>
  <c r="C193" i="15" s="1"/>
  <c r="E193" i="15"/>
  <c r="D193" i="15"/>
  <c r="G192" i="15"/>
  <c r="C192" i="15" s="1"/>
  <c r="E192" i="15"/>
  <c r="D192" i="15"/>
  <c r="G191" i="15"/>
  <c r="C191" i="15"/>
  <c r="E191" i="15"/>
  <c r="D191" i="15"/>
  <c r="G190" i="15"/>
  <c r="C190" i="15" s="1"/>
  <c r="E190" i="15"/>
  <c r="D190" i="15"/>
  <c r="S189" i="15"/>
  <c r="G189" i="15"/>
  <c r="E189" i="15"/>
  <c r="D189" i="15"/>
  <c r="G188" i="15"/>
  <c r="C188" i="15" s="1"/>
  <c r="E188" i="15"/>
  <c r="D188" i="15"/>
  <c r="A188" i="15"/>
  <c r="A189" i="15" s="1"/>
  <c r="A190" i="15"/>
  <c r="A191" i="15" s="1"/>
  <c r="A192" i="15" s="1"/>
  <c r="A193" i="15" s="1"/>
  <c r="A194" i="15" s="1"/>
  <c r="A195" i="15" s="1"/>
  <c r="A196" i="15" s="1"/>
  <c r="S187" i="15"/>
  <c r="S175" i="15" s="1"/>
  <c r="G187" i="15"/>
  <c r="E187" i="15"/>
  <c r="D187" i="15"/>
  <c r="G186" i="15"/>
  <c r="G185" i="15" s="1"/>
  <c r="C185" i="15" s="1"/>
  <c r="D186" i="15"/>
  <c r="A186" i="15"/>
  <c r="H185" i="15"/>
  <c r="D185" i="15" s="1"/>
  <c r="G184" i="15"/>
  <c r="C184" i="15" s="1"/>
  <c r="D184" i="15"/>
  <c r="G183" i="15"/>
  <c r="C183" i="15" s="1"/>
  <c r="D183" i="15"/>
  <c r="G182" i="15"/>
  <c r="C182" i="15" s="1"/>
  <c r="D182" i="15"/>
  <c r="K181" i="15"/>
  <c r="C181" i="15" s="1"/>
  <c r="D181" i="15"/>
  <c r="G180" i="15"/>
  <c r="C180" i="15"/>
  <c r="D180" i="15"/>
  <c r="A180" i="15"/>
  <c r="A181" i="15" s="1"/>
  <c r="G179" i="15"/>
  <c r="C179" i="15" s="1"/>
  <c r="F179" i="15"/>
  <c r="K178" i="15"/>
  <c r="C178" i="15"/>
  <c r="F178" i="15"/>
  <c r="N177" i="15"/>
  <c r="K177" i="15" s="1"/>
  <c r="G177" i="15"/>
  <c r="D177" i="15"/>
  <c r="L176" i="15"/>
  <c r="J176" i="15"/>
  <c r="J175" i="15" s="1"/>
  <c r="H176" i="15"/>
  <c r="V175" i="15"/>
  <c r="U175" i="15"/>
  <c r="T175" i="15"/>
  <c r="I175" i="15"/>
  <c r="S174" i="15"/>
  <c r="K174" i="15"/>
  <c r="C174" i="15" s="1"/>
  <c r="E174" i="15"/>
  <c r="D174" i="15"/>
  <c r="A174" i="15"/>
  <c r="A175" i="15"/>
  <c r="A176" i="15" s="1"/>
  <c r="A177" i="15" s="1"/>
  <c r="A178" i="15" s="1"/>
  <c r="S173" i="15"/>
  <c r="K173" i="15"/>
  <c r="C173" i="15" s="1"/>
  <c r="E173" i="15"/>
  <c r="D173" i="15"/>
  <c r="G172" i="15"/>
  <c r="C172" i="15" s="1"/>
  <c r="D172" i="15"/>
  <c r="G171" i="15"/>
  <c r="G170" i="15" s="1"/>
  <c r="C170" i="15" s="1"/>
  <c r="C171" i="15"/>
  <c r="D171" i="15"/>
  <c r="D170" i="15"/>
  <c r="K169" i="15"/>
  <c r="C169" i="15" s="1"/>
  <c r="E169" i="15"/>
  <c r="D169" i="15"/>
  <c r="K168" i="15"/>
  <c r="C168" i="15" s="1"/>
  <c r="E168" i="15"/>
  <c r="D168" i="15"/>
  <c r="K167" i="15"/>
  <c r="C167" i="15" s="1"/>
  <c r="E167" i="15"/>
  <c r="D167" i="15"/>
  <c r="K166" i="15"/>
  <c r="G166" i="15"/>
  <c r="C166" i="15" s="1"/>
  <c r="E166" i="15"/>
  <c r="D166" i="15"/>
  <c r="K165" i="15"/>
  <c r="C165" i="15" s="1"/>
  <c r="E165" i="15"/>
  <c r="D165" i="15"/>
  <c r="K164" i="15"/>
  <c r="C164" i="15" s="1"/>
  <c r="E164" i="15"/>
  <c r="D164" i="15"/>
  <c r="K163" i="15"/>
  <c r="C163" i="15" s="1"/>
  <c r="E163" i="15"/>
  <c r="D163" i="15"/>
  <c r="K162" i="15"/>
  <c r="C162" i="15"/>
  <c r="E162" i="15"/>
  <c r="D162" i="15"/>
  <c r="K161" i="15"/>
  <c r="C161" i="15" s="1"/>
  <c r="E161" i="15"/>
  <c r="D161" i="15"/>
  <c r="K160" i="15"/>
  <c r="C160" i="15" s="1"/>
  <c r="E160" i="15"/>
  <c r="D160" i="15"/>
  <c r="K159" i="15"/>
  <c r="C159" i="15" s="1"/>
  <c r="E159" i="15"/>
  <c r="D159" i="15"/>
  <c r="K158" i="15"/>
  <c r="C158" i="15"/>
  <c r="E158" i="15"/>
  <c r="D158" i="15"/>
  <c r="A158" i="15"/>
  <c r="A159" i="15" s="1"/>
  <c r="A160" i="15" s="1"/>
  <c r="A161" i="15" s="1"/>
  <c r="A162" i="15" s="1"/>
  <c r="A163" i="15" s="1"/>
  <c r="A164" i="15" s="1"/>
  <c r="A165" i="15" s="1"/>
  <c r="A166" i="15" s="1"/>
  <c r="A167" i="15" s="1"/>
  <c r="A168" i="15" s="1"/>
  <c r="A169" i="15" s="1"/>
  <c r="A170" i="15" s="1"/>
  <c r="A171" i="15" s="1"/>
  <c r="A172" i="15" s="1"/>
  <c r="S157" i="15"/>
  <c r="G157" i="15"/>
  <c r="C157" i="15"/>
  <c r="E157" i="15"/>
  <c r="D157" i="15"/>
  <c r="G156" i="15"/>
  <c r="C156" i="15" s="1"/>
  <c r="D156" i="15"/>
  <c r="G155" i="15"/>
  <c r="C155" i="15"/>
  <c r="D155" i="15"/>
  <c r="G154" i="15"/>
  <c r="C154" i="15" s="1"/>
  <c r="F154" i="15"/>
  <c r="G153" i="15"/>
  <c r="C153" i="15" s="1"/>
  <c r="F153" i="15"/>
  <c r="K152" i="15"/>
  <c r="C152" i="15" s="1"/>
  <c r="E152" i="15"/>
  <c r="D152" i="15"/>
  <c r="G151" i="15"/>
  <c r="C151" i="15" s="1"/>
  <c r="D151" i="15"/>
  <c r="G150" i="15"/>
  <c r="C150" i="15" s="1"/>
  <c r="D150" i="15"/>
  <c r="K149" i="15"/>
  <c r="K148" i="15"/>
  <c r="C148" i="15" s="1"/>
  <c r="D148" i="15"/>
  <c r="K147" i="15"/>
  <c r="C147" i="15" s="1"/>
  <c r="D147" i="15"/>
  <c r="A147" i="15"/>
  <c r="A148" i="15" s="1"/>
  <c r="G146" i="15"/>
  <c r="C146" i="15" s="1"/>
  <c r="D146" i="15"/>
  <c r="G145" i="15"/>
  <c r="C145" i="15"/>
  <c r="D145" i="15"/>
  <c r="G144" i="15"/>
  <c r="C144" i="15" s="1"/>
  <c r="D144" i="15"/>
  <c r="G143" i="15"/>
  <c r="C143" i="15" s="1"/>
  <c r="D143" i="15"/>
  <c r="G142" i="15"/>
  <c r="C142" i="15" s="1"/>
  <c r="D142" i="15"/>
  <c r="M141" i="15"/>
  <c r="M140" i="15" s="1"/>
  <c r="E140" i="15" s="1"/>
  <c r="L141" i="15"/>
  <c r="J141" i="15"/>
  <c r="F141" i="15" s="1"/>
  <c r="H141" i="15"/>
  <c r="H140" i="15" s="1"/>
  <c r="A141" i="15"/>
  <c r="A142" i="15" s="1"/>
  <c r="A143" i="15" s="1"/>
  <c r="A144" i="15" s="1"/>
  <c r="U140" i="15"/>
  <c r="T140" i="15"/>
  <c r="I140" i="15"/>
  <c r="S139" i="15"/>
  <c r="G139" i="15"/>
  <c r="C139" i="15" s="1"/>
  <c r="E139" i="15"/>
  <c r="D139" i="15"/>
  <c r="S138" i="15"/>
  <c r="G138" i="15"/>
  <c r="E138" i="15"/>
  <c r="D138" i="15"/>
  <c r="G137" i="15"/>
  <c r="C137" i="15"/>
  <c r="D137" i="15"/>
  <c r="G136" i="15"/>
  <c r="C136" i="15" s="1"/>
  <c r="D136" i="15"/>
  <c r="D135" i="15"/>
  <c r="G134" i="15"/>
  <c r="D134" i="15"/>
  <c r="D133" i="15"/>
  <c r="G132" i="15"/>
  <c r="C132" i="15" s="1"/>
  <c r="D132" i="15"/>
  <c r="S131" i="15"/>
  <c r="G131" i="15"/>
  <c r="C131" i="15" s="1"/>
  <c r="E131" i="15"/>
  <c r="D131" i="15"/>
  <c r="G130" i="15"/>
  <c r="C130" i="15"/>
  <c r="D130" i="15"/>
  <c r="G129" i="15"/>
  <c r="C129" i="15" s="1"/>
  <c r="E129" i="15"/>
  <c r="D129" i="15"/>
  <c r="S128" i="15"/>
  <c r="G128" i="15"/>
  <c r="C128" i="15" s="1"/>
  <c r="E128" i="15"/>
  <c r="D128" i="15"/>
  <c r="S127" i="15"/>
  <c r="G127" i="15"/>
  <c r="E127" i="15"/>
  <c r="D127" i="15"/>
  <c r="G126" i="15"/>
  <c r="C126" i="15"/>
  <c r="E126" i="15"/>
  <c r="D126" i="15"/>
  <c r="S125" i="15"/>
  <c r="G125" i="15"/>
  <c r="C125" i="15" s="1"/>
  <c r="E125" i="15"/>
  <c r="D125" i="15"/>
  <c r="S124" i="15"/>
  <c r="G124" i="15"/>
  <c r="C124" i="15" s="1"/>
  <c r="E124" i="15"/>
  <c r="D124" i="15"/>
  <c r="A124" i="15"/>
  <c r="A125" i="15" s="1"/>
  <c r="A126" i="15" s="1"/>
  <c r="A127" i="15" s="1"/>
  <c r="A128" i="15" s="1"/>
  <c r="A129" i="15" s="1"/>
  <c r="A130" i="15" s="1"/>
  <c r="A131" i="15" s="1"/>
  <c r="A132" i="15" s="1"/>
  <c r="A133" i="15" s="1"/>
  <c r="A134" i="15" s="1"/>
  <c r="A135" i="15" s="1"/>
  <c r="A136" i="15" s="1"/>
  <c r="A137" i="15" s="1"/>
  <c r="S123" i="15"/>
  <c r="G123" i="15"/>
  <c r="E123" i="15"/>
  <c r="D123" i="15"/>
  <c r="S122" i="15"/>
  <c r="G122" i="15"/>
  <c r="E122" i="15"/>
  <c r="D122" i="15"/>
  <c r="G121" i="15"/>
  <c r="C121" i="15" s="1"/>
  <c r="D121" i="15"/>
  <c r="G120" i="15"/>
  <c r="C120" i="15" s="1"/>
  <c r="D120" i="15"/>
  <c r="G119" i="15"/>
  <c r="C119" i="15" s="1"/>
  <c r="D119" i="15"/>
  <c r="G118" i="15"/>
  <c r="D118" i="15"/>
  <c r="C118" i="15"/>
  <c r="S117" i="15"/>
  <c r="G117" i="15"/>
  <c r="E117" i="15"/>
  <c r="D117" i="15"/>
  <c r="G116" i="15"/>
  <c r="D116" i="15"/>
  <c r="C116" i="15"/>
  <c r="G115" i="15"/>
  <c r="C115" i="15" s="1"/>
  <c r="D115" i="15"/>
  <c r="S114" i="15"/>
  <c r="G114" i="15"/>
  <c r="F114" i="15"/>
  <c r="E114" i="15"/>
  <c r="D114" i="15"/>
  <c r="C114" i="15"/>
  <c r="G113" i="15"/>
  <c r="C113" i="15" s="1"/>
  <c r="D113" i="15"/>
  <c r="G112" i="15"/>
  <c r="C112" i="15" s="1"/>
  <c r="D112" i="15"/>
  <c r="S111" i="15"/>
  <c r="G111" i="15"/>
  <c r="C111" i="15" s="1"/>
  <c r="F111" i="15"/>
  <c r="E111" i="15"/>
  <c r="D111" i="15"/>
  <c r="G110" i="15"/>
  <c r="C110" i="15" s="1"/>
  <c r="D110" i="15"/>
  <c r="G109" i="15"/>
  <c r="C109" i="15" s="1"/>
  <c r="D109" i="15"/>
  <c r="G108" i="15"/>
  <c r="C108" i="15" s="1"/>
  <c r="D108" i="15"/>
  <c r="G107" i="15"/>
  <c r="C107" i="15" s="1"/>
  <c r="D107" i="15"/>
  <c r="G106" i="15"/>
  <c r="D106" i="15"/>
  <c r="C106" i="15"/>
  <c r="G105" i="15"/>
  <c r="D105" i="15"/>
  <c r="G104" i="15"/>
  <c r="C104" i="15" s="1"/>
  <c r="D104" i="15"/>
  <c r="A104" i="15"/>
  <c r="G103" i="15"/>
  <c r="C103" i="15"/>
  <c r="D103" i="15"/>
  <c r="G102" i="15"/>
  <c r="C102" i="15" s="1"/>
  <c r="D102" i="15"/>
  <c r="G101" i="15"/>
  <c r="D101" i="15"/>
  <c r="C101" i="15"/>
  <c r="H100" i="15"/>
  <c r="H99" i="15"/>
  <c r="D99" i="15" s="1"/>
  <c r="V99" i="15"/>
  <c r="F99" i="15" s="1"/>
  <c r="U99" i="15"/>
  <c r="T99" i="15"/>
  <c r="I99" i="15"/>
  <c r="G98" i="15"/>
  <c r="C98" i="15" s="1"/>
  <c r="D98" i="15"/>
  <c r="A98" i="15"/>
  <c r="A99" i="15" s="1"/>
  <c r="A100" i="15" s="1"/>
  <c r="A101" i="15" s="1"/>
  <c r="A102" i="15" s="1"/>
  <c r="G97" i="15"/>
  <c r="C97" i="15" s="1"/>
  <c r="D97" i="15"/>
  <c r="G96" i="15"/>
  <c r="C96" i="15" s="1"/>
  <c r="E96" i="15"/>
  <c r="D96" i="15"/>
  <c r="G95" i="15"/>
  <c r="C95" i="15" s="1"/>
  <c r="E95" i="15"/>
  <c r="D95" i="15"/>
  <c r="G94" i="15"/>
  <c r="C94" i="15" s="1"/>
  <c r="E94" i="15"/>
  <c r="D94" i="15"/>
  <c r="A94" i="15"/>
  <c r="A95" i="15" s="1"/>
  <c r="A96" i="15" s="1"/>
  <c r="G93" i="15"/>
  <c r="C93" i="15" s="1"/>
  <c r="E93" i="15"/>
  <c r="D93" i="15"/>
  <c r="G92" i="15"/>
  <c r="C92" i="15" s="1"/>
  <c r="E92" i="15"/>
  <c r="D92" i="15"/>
  <c r="G91" i="15"/>
  <c r="C91" i="15" s="1"/>
  <c r="E91" i="15"/>
  <c r="D91" i="15"/>
  <c r="G90" i="15"/>
  <c r="C90" i="15" s="1"/>
  <c r="D90" i="15"/>
  <c r="O89" i="15"/>
  <c r="G89" i="15"/>
  <c r="F89" i="15"/>
  <c r="E89" i="15"/>
  <c r="D89" i="15"/>
  <c r="S88" i="15"/>
  <c r="O88" i="15"/>
  <c r="G88" i="15"/>
  <c r="E88" i="15"/>
  <c r="D88" i="15"/>
  <c r="S87" i="15"/>
  <c r="O87" i="15"/>
  <c r="G87" i="15"/>
  <c r="C87" i="15" s="1"/>
  <c r="E87" i="15"/>
  <c r="D87" i="15"/>
  <c r="A87" i="15"/>
  <c r="S86" i="15"/>
  <c r="O86" i="15"/>
  <c r="G86" i="15"/>
  <c r="E86" i="15"/>
  <c r="D86" i="15"/>
  <c r="S85" i="15"/>
  <c r="G85" i="15"/>
  <c r="C85" i="15" s="1"/>
  <c r="E85" i="15"/>
  <c r="D85" i="15"/>
  <c r="S84" i="15"/>
  <c r="O84" i="15"/>
  <c r="G84" i="15"/>
  <c r="E84" i="15"/>
  <c r="D84" i="15"/>
  <c r="A84" i="15"/>
  <c r="A85" i="15" s="1"/>
  <c r="S83" i="15"/>
  <c r="O83" i="15"/>
  <c r="G83" i="15"/>
  <c r="E83" i="15"/>
  <c r="D83" i="15"/>
  <c r="S82" i="15"/>
  <c r="O82" i="15"/>
  <c r="K82" i="15"/>
  <c r="C82" i="15" s="1"/>
  <c r="G82" i="15"/>
  <c r="E82" i="15"/>
  <c r="D82" i="15"/>
  <c r="S81" i="15"/>
  <c r="O81" i="15"/>
  <c r="G81" i="15"/>
  <c r="E81" i="15"/>
  <c r="D81" i="15"/>
  <c r="S80" i="15"/>
  <c r="G80" i="15"/>
  <c r="C80" i="15" s="1"/>
  <c r="E80" i="15"/>
  <c r="D80" i="15"/>
  <c r="S79" i="15"/>
  <c r="O79" i="15"/>
  <c r="G79" i="15"/>
  <c r="E79" i="15"/>
  <c r="D79" i="15"/>
  <c r="A79" i="15"/>
  <c r="A80" i="15" s="1"/>
  <c r="A81" i="15" s="1"/>
  <c r="A82" i="15" s="1"/>
  <c r="S78" i="15"/>
  <c r="G78" i="15"/>
  <c r="E78" i="15"/>
  <c r="D78" i="15"/>
  <c r="S77" i="15"/>
  <c r="O77" i="15"/>
  <c r="G77" i="15"/>
  <c r="E77" i="15"/>
  <c r="D77" i="15"/>
  <c r="S76" i="15"/>
  <c r="O76" i="15"/>
  <c r="G76" i="15"/>
  <c r="E76" i="15"/>
  <c r="D76" i="15"/>
  <c r="S75" i="15"/>
  <c r="O75" i="15"/>
  <c r="G75" i="15"/>
  <c r="C75" i="15" s="1"/>
  <c r="E75" i="15"/>
  <c r="D75" i="15"/>
  <c r="S74" i="15"/>
  <c r="G74" i="15"/>
  <c r="E74" i="15"/>
  <c r="D74" i="15"/>
  <c r="S73" i="15"/>
  <c r="O73" i="15"/>
  <c r="G73" i="15"/>
  <c r="E73" i="15"/>
  <c r="D73" i="15"/>
  <c r="A73" i="15"/>
  <c r="A74" i="15" s="1"/>
  <c r="A75" i="15" s="1"/>
  <c r="A76" i="15" s="1"/>
  <c r="A77" i="15" s="1"/>
  <c r="S72" i="15"/>
  <c r="O72" i="15"/>
  <c r="C72" i="15" s="1"/>
  <c r="E72" i="15"/>
  <c r="D72" i="15"/>
  <c r="S71" i="15"/>
  <c r="G71" i="15"/>
  <c r="C71" i="15" s="1"/>
  <c r="F71" i="15"/>
  <c r="E71" i="15"/>
  <c r="D71" i="15"/>
  <c r="S70" i="15"/>
  <c r="O70" i="15"/>
  <c r="G70" i="15"/>
  <c r="F70" i="15"/>
  <c r="E70" i="15"/>
  <c r="D70" i="15"/>
  <c r="S69" i="15"/>
  <c r="O69" i="15"/>
  <c r="C69" i="15" s="1"/>
  <c r="G69" i="15"/>
  <c r="E69" i="15"/>
  <c r="D69" i="15"/>
  <c r="O68" i="15"/>
  <c r="K68" i="15"/>
  <c r="C68" i="15"/>
  <c r="E68" i="15"/>
  <c r="D68" i="15"/>
  <c r="S67" i="15"/>
  <c r="O67" i="15"/>
  <c r="C67" i="15" s="1"/>
  <c r="E67" i="15"/>
  <c r="D67" i="15"/>
  <c r="A67" i="15"/>
  <c r="S66" i="15"/>
  <c r="O66" i="15"/>
  <c r="G66" i="15"/>
  <c r="E66" i="15"/>
  <c r="D66" i="15"/>
  <c r="S65" i="15"/>
  <c r="O65" i="15"/>
  <c r="G65" i="15"/>
  <c r="E65" i="15"/>
  <c r="D65" i="15"/>
  <c r="S64" i="15"/>
  <c r="O64" i="15"/>
  <c r="G64" i="15"/>
  <c r="E64" i="15"/>
  <c r="D64" i="15"/>
  <c r="A64" i="15"/>
  <c r="A65" i="15"/>
  <c r="S63" i="15"/>
  <c r="O63" i="15"/>
  <c r="G63" i="15"/>
  <c r="E63" i="15"/>
  <c r="D63" i="15"/>
  <c r="O62" i="15"/>
  <c r="G62" i="15"/>
  <c r="E62" i="15"/>
  <c r="D62" i="15"/>
  <c r="O61" i="15"/>
  <c r="C61" i="15" s="1"/>
  <c r="G61" i="15"/>
  <c r="E61" i="15"/>
  <c r="D61" i="15"/>
  <c r="S60" i="15"/>
  <c r="O60" i="15"/>
  <c r="G60" i="15"/>
  <c r="E60" i="15"/>
  <c r="D60" i="15"/>
  <c r="S59" i="15"/>
  <c r="O59" i="15"/>
  <c r="G59" i="15"/>
  <c r="E59" i="15"/>
  <c r="D59" i="15"/>
  <c r="S58" i="15"/>
  <c r="O58" i="15"/>
  <c r="C58" i="15"/>
  <c r="G58" i="15"/>
  <c r="E58" i="15"/>
  <c r="D58" i="15"/>
  <c r="S57" i="15"/>
  <c r="O57" i="15"/>
  <c r="G57" i="15"/>
  <c r="C57" i="15" s="1"/>
  <c r="E57" i="15"/>
  <c r="D57" i="15"/>
  <c r="S56" i="15"/>
  <c r="O56" i="15"/>
  <c r="G56" i="15"/>
  <c r="E56" i="15"/>
  <c r="D56" i="15"/>
  <c r="A56" i="15"/>
  <c r="A57" i="15" s="1"/>
  <c r="A58" i="15" s="1"/>
  <c r="A59" i="15" s="1"/>
  <c r="A60" i="15" s="1"/>
  <c r="A61" i="15" s="1"/>
  <c r="A62" i="15" s="1"/>
  <c r="S55" i="15"/>
  <c r="O55" i="15"/>
  <c r="G55" i="15"/>
  <c r="C55" i="15"/>
  <c r="E55" i="15"/>
  <c r="D55" i="15"/>
  <c r="G54" i="15"/>
  <c r="C54" i="15"/>
  <c r="D54" i="15"/>
  <c r="G53" i="15"/>
  <c r="C53" i="15" s="1"/>
  <c r="E53" i="15"/>
  <c r="D53" i="15"/>
  <c r="O52" i="15"/>
  <c r="G52" i="15"/>
  <c r="C52" i="15"/>
  <c r="E52" i="15"/>
  <c r="D52" i="15"/>
  <c r="G51" i="15"/>
  <c r="C51" i="15" s="1"/>
  <c r="D51" i="15"/>
  <c r="G50" i="15"/>
  <c r="D50" i="15"/>
  <c r="C50" i="15"/>
  <c r="A50" i="15"/>
  <c r="G49" i="15"/>
  <c r="D49" i="15"/>
  <c r="C49" i="15"/>
  <c r="G48" i="15"/>
  <c r="C48" i="15" s="1"/>
  <c r="D48" i="15"/>
  <c r="K47" i="15"/>
  <c r="C47" i="15" s="1"/>
  <c r="D47" i="15"/>
  <c r="O46" i="15"/>
  <c r="D46" i="15" s="1"/>
  <c r="C46" i="15" s="1"/>
  <c r="E46" i="15"/>
  <c r="Q45" i="15"/>
  <c r="Q44" i="15" s="1"/>
  <c r="Q208" i="15" s="1"/>
  <c r="P45" i="15"/>
  <c r="P44" i="15" s="1"/>
  <c r="P208" i="15" s="1"/>
  <c r="L45" i="15"/>
  <c r="L44" i="15" s="1"/>
  <c r="I45" i="15"/>
  <c r="E45" i="15" s="1"/>
  <c r="H45" i="15"/>
  <c r="A45" i="15"/>
  <c r="V44" i="15"/>
  <c r="V208" i="15" s="1"/>
  <c r="U44" i="15"/>
  <c r="T44" i="15"/>
  <c r="M44" i="15"/>
  <c r="J44" i="15"/>
  <c r="I44" i="15"/>
  <c r="S43" i="15"/>
  <c r="K43" i="15"/>
  <c r="G43" i="15"/>
  <c r="C43" i="15" s="1"/>
  <c r="E43" i="15"/>
  <c r="D43" i="15"/>
  <c r="S42" i="15"/>
  <c r="K42" i="15"/>
  <c r="G42" i="15"/>
  <c r="E42" i="15"/>
  <c r="D42" i="15"/>
  <c r="S41" i="15"/>
  <c r="K41" i="15"/>
  <c r="G41" i="15"/>
  <c r="C41" i="15" s="1"/>
  <c r="E41" i="15"/>
  <c r="D41" i="15"/>
  <c r="S40" i="15"/>
  <c r="K40" i="15"/>
  <c r="G40" i="15"/>
  <c r="E40" i="15"/>
  <c r="D40" i="15"/>
  <c r="S39" i="15"/>
  <c r="K39" i="15"/>
  <c r="G39" i="15"/>
  <c r="E39" i="15"/>
  <c r="D39" i="15"/>
  <c r="S38" i="15"/>
  <c r="K38" i="15"/>
  <c r="G38" i="15"/>
  <c r="E38" i="15"/>
  <c r="D38" i="15"/>
  <c r="S37" i="15"/>
  <c r="K37" i="15"/>
  <c r="G37" i="15"/>
  <c r="C37" i="15" s="1"/>
  <c r="E37" i="15"/>
  <c r="D37" i="15"/>
  <c r="S36" i="15"/>
  <c r="K36" i="15"/>
  <c r="G36" i="15"/>
  <c r="E36" i="15"/>
  <c r="D36" i="15"/>
  <c r="S35" i="15"/>
  <c r="K35" i="15"/>
  <c r="G35" i="15"/>
  <c r="E35" i="15"/>
  <c r="D35" i="15"/>
  <c r="A35" i="15"/>
  <c r="A36" i="15" s="1"/>
  <c r="A37" i="15" s="1"/>
  <c r="A38" i="15" s="1"/>
  <c r="A39" i="15" s="1"/>
  <c r="A40" i="15" s="1"/>
  <c r="A41" i="15" s="1"/>
  <c r="A42" i="15" s="1"/>
  <c r="A43" i="15" s="1"/>
  <c r="S34" i="15"/>
  <c r="K34" i="15"/>
  <c r="G34" i="15"/>
  <c r="E34" i="15"/>
  <c r="D34" i="15"/>
  <c r="K33" i="15"/>
  <c r="G33" i="15"/>
  <c r="E33" i="15"/>
  <c r="D33" i="15"/>
  <c r="G32" i="15"/>
  <c r="C32" i="15" s="1"/>
  <c r="D32" i="15"/>
  <c r="H31" i="15"/>
  <c r="D31" i="15" s="1"/>
  <c r="G30" i="15"/>
  <c r="C30" i="15" s="1"/>
  <c r="D30" i="15"/>
  <c r="G29" i="15"/>
  <c r="G28" i="15"/>
  <c r="C28" i="15" s="1"/>
  <c r="D29" i="15"/>
  <c r="H28" i="15"/>
  <c r="D28" i="15" s="1"/>
  <c r="A28" i="15"/>
  <c r="A29" i="15" s="1"/>
  <c r="A30" i="15" s="1"/>
  <c r="A31" i="15" s="1"/>
  <c r="A32" i="15" s="1"/>
  <c r="G27" i="15"/>
  <c r="D27" i="15"/>
  <c r="C27" i="15"/>
  <c r="G26" i="15"/>
  <c r="G25" i="15" s="1"/>
  <c r="C25" i="15" s="1"/>
  <c r="D26" i="15"/>
  <c r="H25" i="15"/>
  <c r="D25" i="15" s="1"/>
  <c r="G24" i="15"/>
  <c r="C24" i="15"/>
  <c r="E24" i="15"/>
  <c r="D24" i="15"/>
  <c r="I23" i="15"/>
  <c r="E23" i="15" s="1"/>
  <c r="H23" i="15"/>
  <c r="G23" i="15" s="1"/>
  <c r="C23" i="15" s="1"/>
  <c r="S22" i="15"/>
  <c r="C22" i="15" s="1"/>
  <c r="D22" i="15"/>
  <c r="G21" i="15"/>
  <c r="C21" i="15" s="1"/>
  <c r="D21" i="15"/>
  <c r="T20" i="15"/>
  <c r="T9" i="15" s="1"/>
  <c r="T208" i="15" s="1"/>
  <c r="H20" i="15"/>
  <c r="G20" i="15"/>
  <c r="K19" i="15"/>
  <c r="D19" i="15"/>
  <c r="L18" i="15"/>
  <c r="D18" i="15" s="1"/>
  <c r="G17" i="15"/>
  <c r="C17" i="15"/>
  <c r="E17" i="15"/>
  <c r="D17" i="15"/>
  <c r="G16" i="15"/>
  <c r="C16" i="15" s="1"/>
  <c r="D16" i="15"/>
  <c r="D13" i="15" s="1"/>
  <c r="A16" i="15"/>
  <c r="G15" i="15"/>
  <c r="C15" i="15" s="1"/>
  <c r="D15" i="15"/>
  <c r="K14" i="15"/>
  <c r="K13" i="15" s="1"/>
  <c r="G14" i="15"/>
  <c r="C14" i="15" s="1"/>
  <c r="F14" i="15"/>
  <c r="F13" i="15" s="1"/>
  <c r="E14" i="15"/>
  <c r="E13" i="15" s="1"/>
  <c r="D14" i="15"/>
  <c r="A14" i="15"/>
  <c r="M13" i="15"/>
  <c r="L13" i="15"/>
  <c r="L9" i="15" s="1"/>
  <c r="J13" i="15"/>
  <c r="J9" i="15" s="1"/>
  <c r="I13" i="15"/>
  <c r="H13" i="15"/>
  <c r="G12" i="15"/>
  <c r="C12" i="15" s="1"/>
  <c r="E12" i="15"/>
  <c r="D12" i="15"/>
  <c r="G11" i="15"/>
  <c r="C11" i="15" s="1"/>
  <c r="E11" i="15"/>
  <c r="D11" i="15"/>
  <c r="I10" i="15"/>
  <c r="E10" i="15" s="1"/>
  <c r="H10" i="15"/>
  <c r="D10" i="15" s="1"/>
  <c r="U9" i="15"/>
  <c r="M9" i="15"/>
  <c r="F177" i="15"/>
  <c r="E99" i="15"/>
  <c r="C74" i="15"/>
  <c r="F44" i="15"/>
  <c r="C88" i="15"/>
  <c r="C73" i="15"/>
  <c r="D206" i="15"/>
  <c r="D203" i="15"/>
  <c r="D198" i="15"/>
  <c r="C186" i="15"/>
  <c r="H175" i="15"/>
  <c r="N176" i="15"/>
  <c r="N175" i="15" s="1"/>
  <c r="N208" i="15" s="1"/>
  <c r="L175" i="15"/>
  <c r="D176" i="15"/>
  <c r="C127" i="15"/>
  <c r="D100" i="15"/>
  <c r="G45" i="15"/>
  <c r="C36" i="15"/>
  <c r="H9" i="15"/>
  <c r="C29" i="15"/>
  <c r="H197" i="15"/>
  <c r="D197" i="15" s="1"/>
  <c r="C39" i="15"/>
  <c r="K197" i="15"/>
  <c r="E17" i="14"/>
  <c r="M208" i="15" l="1"/>
  <c r="D20" i="15"/>
  <c r="D23" i="15"/>
  <c r="C34" i="15"/>
  <c r="C38" i="15"/>
  <c r="C40" i="15"/>
  <c r="C42" i="15"/>
  <c r="O45" i="15"/>
  <c r="C56" i="15"/>
  <c r="C62" i="15"/>
  <c r="C76" i="15"/>
  <c r="C78" i="15"/>
  <c r="C83" i="15"/>
  <c r="C84" i="15"/>
  <c r="C117" i="15"/>
  <c r="C122" i="15"/>
  <c r="C123" i="15"/>
  <c r="C200" i="15"/>
  <c r="C89" i="15"/>
  <c r="S140" i="15"/>
  <c r="C177" i="15"/>
  <c r="C187" i="15"/>
  <c r="C189" i="15"/>
  <c r="C196" i="15"/>
  <c r="G198" i="15"/>
  <c r="C198" i="15" s="1"/>
  <c r="G10" i="15"/>
  <c r="C10" i="15" s="1"/>
  <c r="G13" i="15"/>
  <c r="C13" i="15" s="1"/>
  <c r="K141" i="15"/>
  <c r="K140" i="15" s="1"/>
  <c r="C202" i="15"/>
  <c r="C60" i="15"/>
  <c r="C86" i="15"/>
  <c r="C66" i="15"/>
  <c r="S20" i="15"/>
  <c r="G197" i="15"/>
  <c r="C33" i="15"/>
  <c r="C59" i="15"/>
  <c r="C65" i="15"/>
  <c r="C70" i="15"/>
  <c r="C77" i="15"/>
  <c r="K45" i="15"/>
  <c r="K44" i="15" s="1"/>
  <c r="U208" i="15"/>
  <c r="D141" i="15"/>
  <c r="J140" i="15"/>
  <c r="F140" i="15" s="1"/>
  <c r="G176" i="15"/>
  <c r="C26" i="15"/>
  <c r="C64" i="15"/>
  <c r="C79" i="15"/>
  <c r="C81" i="15"/>
  <c r="C63" i="15"/>
  <c r="E28" i="14"/>
  <c r="E20" i="14"/>
  <c r="O44" i="15"/>
  <c r="O208" i="15" s="1"/>
  <c r="C105" i="15"/>
  <c r="G100" i="15"/>
  <c r="C134" i="15"/>
  <c r="G133" i="15"/>
  <c r="C133" i="15" s="1"/>
  <c r="D9" i="15"/>
  <c r="S44" i="15"/>
  <c r="J208" i="15"/>
  <c r="F208" i="15" s="1"/>
  <c r="G44" i="15"/>
  <c r="K18" i="15"/>
  <c r="C18" i="15" s="1"/>
  <c r="C19" i="15"/>
  <c r="I9" i="15"/>
  <c r="C35" i="15"/>
  <c r="H44" i="15"/>
  <c r="D44" i="15" s="1"/>
  <c r="D45" i="15"/>
  <c r="G141" i="15"/>
  <c r="D175" i="15"/>
  <c r="E175" i="15"/>
  <c r="C197" i="15"/>
  <c r="G135" i="15"/>
  <c r="C135" i="15" s="1"/>
  <c r="G175" i="15"/>
  <c r="K176" i="15"/>
  <c r="K175" i="15" s="1"/>
  <c r="F176" i="15"/>
  <c r="F175" i="15" s="1"/>
  <c r="F9" i="15"/>
  <c r="G31" i="15"/>
  <c r="E44" i="15"/>
  <c r="S99" i="15"/>
  <c r="C138" i="15"/>
  <c r="L140" i="15"/>
  <c r="D200" i="15"/>
  <c r="C176" i="15" l="1"/>
  <c r="C175" i="15" s="1"/>
  <c r="C20" i="15"/>
  <c r="S9" i="15"/>
  <c r="C44" i="15"/>
  <c r="C45" i="15"/>
  <c r="K9" i="15"/>
  <c r="K208" i="15" s="1"/>
  <c r="S208" i="15"/>
  <c r="H208" i="15"/>
  <c r="F70" i="14"/>
  <c r="D140" i="15"/>
  <c r="L208" i="15"/>
  <c r="C31" i="15"/>
  <c r="G9" i="15"/>
  <c r="G140" i="15"/>
  <c r="C140" i="15" s="1"/>
  <c r="C141" i="15"/>
  <c r="I208" i="15"/>
  <c r="E208" i="15" s="1"/>
  <c r="E9" i="15"/>
  <c r="C100" i="15"/>
  <c r="G99" i="15"/>
  <c r="C99" i="15" s="1"/>
  <c r="D208" i="15" l="1"/>
  <c r="E70" i="14"/>
  <c r="C9" i="15"/>
  <c r="G208" i="15"/>
  <c r="C208" i="15" s="1"/>
</calcChain>
</file>

<file path=xl/sharedStrings.xml><?xml version="1.0" encoding="utf-8"?>
<sst xmlns="http://schemas.openxmlformats.org/spreadsheetml/2006/main" count="1001" uniqueCount="614">
  <si>
    <t>Eil.Nr.</t>
  </si>
  <si>
    <t>Priešgaisrinė tarnyba</t>
  </si>
  <si>
    <t>Socialinė parama mokiniams</t>
  </si>
  <si>
    <t>Kultūros centras</t>
  </si>
  <si>
    <t>Krašto muziejus</t>
  </si>
  <si>
    <t>Kūno kultūros ir sporto centras</t>
  </si>
  <si>
    <t>Visuomenės sveikatos biuras</t>
  </si>
  <si>
    <t>Juodupės seniūnija</t>
  </si>
  <si>
    <t>Jūžintų seniūnija</t>
  </si>
  <si>
    <t>Kamajų seniūnija</t>
  </si>
  <si>
    <t>Kazliškio seniūnija</t>
  </si>
  <si>
    <t>Kriaunų seniūnija</t>
  </si>
  <si>
    <t>Obelių seniūnija</t>
  </si>
  <si>
    <t>Pandėlio seniūnija</t>
  </si>
  <si>
    <t>Panemunėlio seniūnija</t>
  </si>
  <si>
    <t>Rokiškio kaim. seniūnija</t>
  </si>
  <si>
    <t>Rokiškio miesto seniūnija</t>
  </si>
  <si>
    <t>Juodupės l/d</t>
  </si>
  <si>
    <t>Senamiesčio progimnazija</t>
  </si>
  <si>
    <t>J.Tumo-Vaižganto gimnazija</t>
  </si>
  <si>
    <t>Juodupės gimnazija</t>
  </si>
  <si>
    <t>Kamajų A.Strazdo gimnazija</t>
  </si>
  <si>
    <t>Obelių gimnazija</t>
  </si>
  <si>
    <t>Švietimo centras</t>
  </si>
  <si>
    <t xml:space="preserve">Rokiškio rajono savivaldybės tarybos </t>
  </si>
  <si>
    <t>Administracija</t>
  </si>
  <si>
    <t>Socialinės paramos centras</t>
  </si>
  <si>
    <t>Rokiškio kaimiškoji seniūnija</t>
  </si>
  <si>
    <t>L/d Nykštukas</t>
  </si>
  <si>
    <t>L/d Pumpurėlis</t>
  </si>
  <si>
    <t>Kriaunų pagrindinė m-kla</t>
  </si>
  <si>
    <t>Choreografijos mokykla</t>
  </si>
  <si>
    <t>Turizmo ir tradicinių amatų informacijos ir koordinavimo centras</t>
  </si>
  <si>
    <t>Rokiškio pagrindinė mokykla</t>
  </si>
  <si>
    <t>Turto valdymo ir viešųjų pirkimų skyrius</t>
  </si>
  <si>
    <t>L/d Varpelis</t>
  </si>
  <si>
    <t>Suaugusiųjų ir jaunimo mokymo centras</t>
  </si>
  <si>
    <t>IŠ VISO:</t>
  </si>
  <si>
    <t xml:space="preserve">                                                                                      ROKIŠKIO RAJONO SAVIVALDYBĖS 2016 METŲ BIUDŽETAS</t>
  </si>
  <si>
    <t>Programos/asignavimų valdytojo pavadinimas</t>
  </si>
  <si>
    <t>Iš viso</t>
  </si>
  <si>
    <t>iš jų:</t>
  </si>
  <si>
    <t>Iš viso SF*</t>
  </si>
  <si>
    <t>Iš viso MK*</t>
  </si>
  <si>
    <t>Iš viso SP PR*</t>
  </si>
  <si>
    <t>išlaidoms</t>
  </si>
  <si>
    <t>turtui įsigyti</t>
  </si>
  <si>
    <t>iš jų: darbo užmokesčiui</t>
  </si>
  <si>
    <t>Savivaldybės taryba</t>
  </si>
  <si>
    <t>Mero ir vicemero darbo apmokėjimas</t>
  </si>
  <si>
    <t>Tarybos narių darbo apmokėjimas</t>
  </si>
  <si>
    <t>Socialinės paramos ir sveikatos skyrius iš viso</t>
  </si>
  <si>
    <t>VšĮ Rokiškio PASPC moterų konsultacijos kabinetų įrangai</t>
  </si>
  <si>
    <t>iš to sk.: L.Šepkos konkurso premijoms</t>
  </si>
  <si>
    <t xml:space="preserve">             Tyzenhauzų paveldo tyrimams</t>
  </si>
  <si>
    <t xml:space="preserve">              Europos paplūdimio tinklinio turnyrui</t>
  </si>
  <si>
    <t xml:space="preserve">              Lietuvos automobilių Ralio čempionato 4 etapo varžyboms</t>
  </si>
  <si>
    <t>M/d Ąžuoliukas</t>
  </si>
  <si>
    <t>Obelių l/d</t>
  </si>
  <si>
    <t>Kavoliškio m/d</t>
  </si>
  <si>
    <t>Pandėlio prad.m-kla</t>
  </si>
  <si>
    <t>Senamiesčio progimnazijos Laibgalių sk.</t>
  </si>
  <si>
    <t>VŠĮ Rokiškio psich. ligon. sk.</t>
  </si>
  <si>
    <t>Panemunėlio pagrindinė m-kla</t>
  </si>
  <si>
    <t>Juozo Tūbelio progimnazija</t>
  </si>
  <si>
    <t>Jūžintų J.O.Širvydo pagrindinė m-kla</t>
  </si>
  <si>
    <t xml:space="preserve">Pandėlio gimnazija </t>
  </si>
  <si>
    <t>Rudolfo Lymano muzikos mokykla</t>
  </si>
  <si>
    <t>Pandėlio universalus daugiafunkcis centras</t>
  </si>
  <si>
    <r>
      <t xml:space="preserve">SF* - </t>
    </r>
    <r>
      <rPr>
        <sz val="10"/>
        <rFont val="Arial"/>
        <family val="2"/>
        <charset val="186"/>
      </rPr>
      <t>savarankiška funkcija</t>
    </r>
  </si>
  <si>
    <r>
      <t xml:space="preserve">SP PR* - </t>
    </r>
    <r>
      <rPr>
        <sz val="10"/>
        <rFont val="Arial"/>
        <family val="2"/>
        <charset val="186"/>
      </rPr>
      <t>specialioji programa</t>
    </r>
  </si>
  <si>
    <t>ASIGNAVIMAI  PAGAL PROGRAMAS</t>
  </si>
  <si>
    <t>5 priedas</t>
  </si>
  <si>
    <t>tūkst.eurų</t>
  </si>
  <si>
    <t>SAVIVALDYBĖS FUNKCIJŲ ĮGYVENDINIMAS IR VALDYMAS (01)</t>
  </si>
  <si>
    <t>Savivaldybės administracija</t>
  </si>
  <si>
    <t xml:space="preserve">   administracija</t>
  </si>
  <si>
    <t xml:space="preserve">   administracijos direktoriaus rezervas</t>
  </si>
  <si>
    <t xml:space="preserve">   savivaldybės kitos išlaidos</t>
  </si>
  <si>
    <t>Kontrolės ir audito tarnyba</t>
  </si>
  <si>
    <t>Socialinės paramos ir sveikatos skyrius</t>
  </si>
  <si>
    <t xml:space="preserve">  socialinės paramos mokiniams administravimas</t>
  </si>
  <si>
    <t xml:space="preserve">   nekilnojamojo turto įregistravimas</t>
  </si>
  <si>
    <t xml:space="preserve">   nekilnojamo turto nuomos specialioji programa</t>
  </si>
  <si>
    <t>Statybos ir  infrastruktūros skyrius</t>
  </si>
  <si>
    <t xml:space="preserve">   projektų administravimas</t>
  </si>
  <si>
    <t>Strateginio planavimo ir investicijų skyrius</t>
  </si>
  <si>
    <t xml:space="preserve">  Europos ir kitų fondų projektams dalinai finansuoti</t>
  </si>
  <si>
    <t xml:space="preserve">  invest.projektams,galimybių studijoms ir kitiems dokumentams rengti</t>
  </si>
  <si>
    <t>Architektūros ir paveldosaugos skyrius</t>
  </si>
  <si>
    <r>
      <t xml:space="preserve">  </t>
    </r>
    <r>
      <rPr>
        <i/>
        <sz val="9"/>
        <rFont val="Arial"/>
        <family val="2"/>
        <charset val="186"/>
      </rPr>
      <t>paveldosaugos komisijos veiklos programa</t>
    </r>
  </si>
  <si>
    <t xml:space="preserve">  laisvės kovų įamžinimo komisijos veikla</t>
  </si>
  <si>
    <t>Finansų skyrius</t>
  </si>
  <si>
    <r>
      <t xml:space="preserve">   paskolų aptarnavimas</t>
    </r>
    <r>
      <rPr>
        <sz val="10"/>
        <rFont val="Arial"/>
        <family val="2"/>
        <charset val="186"/>
      </rPr>
      <t xml:space="preserve"> </t>
    </r>
  </si>
  <si>
    <t>UGDYMO KOKYBĖS IR MOKYMOSI APLINKOS UŽTIKRINIMAS (02)</t>
  </si>
  <si>
    <t>Švietimo skyrius</t>
  </si>
  <si>
    <t xml:space="preserve">  brandos egzaminams organizuoti ir vykdyti</t>
  </si>
  <si>
    <t xml:space="preserve">  neformaliojo vaikų švietimo programoms</t>
  </si>
  <si>
    <t xml:space="preserve">  suaugusiųjų neformalaus ugdymo programoms</t>
  </si>
  <si>
    <t xml:space="preserve">  pedagoginė grupė</t>
  </si>
  <si>
    <t xml:space="preserve">  lengvatinio moksleivių pervež. išlaidų kompensav.</t>
  </si>
  <si>
    <t xml:space="preserve">  maisto atliekų utilizavimui</t>
  </si>
  <si>
    <t xml:space="preserve">  VŠĮ Rokiškio jaunimo centras</t>
  </si>
  <si>
    <t xml:space="preserve">  VŠĮ Rokiškio jaunimo centras Žiobiškio sk.</t>
  </si>
  <si>
    <t>mokinių pavėžėjimui tėvų (globėjų) nuosavu transportu</t>
  </si>
  <si>
    <t>Pandėlio prad.m-klos Kazliškio skyrius</t>
  </si>
  <si>
    <t>J. Tumo - Vaižganto gimnazijos bendrabutis</t>
  </si>
  <si>
    <t>Juodupės gimn.neformaliojo švietimo sk.</t>
  </si>
  <si>
    <t>Kamajų A.Strazdo gim. ikimokyklinio ug.sk.</t>
  </si>
  <si>
    <t>Kamajų gimn. neformaliojo švietimo skyrius</t>
  </si>
  <si>
    <t>Obelių gimnaz. neformaliojo švietimo sk.</t>
  </si>
  <si>
    <t>Pedagogonė psichologinė tarnyba</t>
  </si>
  <si>
    <t>Panemunėlio universalus daugiafunkcis centras</t>
  </si>
  <si>
    <t xml:space="preserve"> iš to sk.: ledo arenos šaldymui</t>
  </si>
  <si>
    <t>KULTŪROS,SPPORTO,BENDRUOME-    NĖS IR VAIKŲ IR JAUNIMO GYVENIMO AKTYVINIMO PROGRAMA (03)</t>
  </si>
  <si>
    <t>Kultūros,turizmo ir ryšių su užsienio šalimis skyrius</t>
  </si>
  <si>
    <t xml:space="preserve">  tarptautinis bendradarbiavimas</t>
  </si>
  <si>
    <t xml:space="preserve">  rajono renginių programa</t>
  </si>
  <si>
    <t xml:space="preserve">  nevyriausybinių organizacijų projektų finansavimas</t>
  </si>
  <si>
    <t xml:space="preserve">   iš to sk.: jaunimo org.projektų finansavimas</t>
  </si>
  <si>
    <t xml:space="preserve">                  sporto organizacijų projektų finansavimas</t>
  </si>
  <si>
    <t xml:space="preserve">  leidyba</t>
  </si>
  <si>
    <t xml:space="preserve">  talentingų žmonių rėmimui</t>
  </si>
  <si>
    <t xml:space="preserve">  kaimo materialinės bazės stiprinimui</t>
  </si>
  <si>
    <t xml:space="preserve">  pasiruošimas 2018 m. dainų šventei</t>
  </si>
  <si>
    <t xml:space="preserve">  Rotary klubui projektui</t>
  </si>
  <si>
    <t xml:space="preserve"> iš to sk.: festivaliui ,,Vaidiname žemdirbiams"</t>
  </si>
  <si>
    <t xml:space="preserve">               projektui ,,Lietuvos kultūros sostinė"</t>
  </si>
  <si>
    <t>J.Keliuočio Viešoji biblioteka</t>
  </si>
  <si>
    <t>iš to sk.: Baltijos galiūnų čempionatui</t>
  </si>
  <si>
    <t>Vaiko teisių apsaugos skyrius</t>
  </si>
  <si>
    <r>
      <t xml:space="preserve"> </t>
    </r>
    <r>
      <rPr>
        <i/>
        <sz val="10"/>
        <rFont val="Arial"/>
        <family val="2"/>
        <charset val="186"/>
      </rPr>
      <t xml:space="preserve"> vaikų dienos centrų dalinis finansavimas</t>
    </r>
  </si>
  <si>
    <t xml:space="preserve">  vaikų ir jaunimo socializacija</t>
  </si>
  <si>
    <r>
      <t xml:space="preserve">  </t>
    </r>
    <r>
      <rPr>
        <i/>
        <sz val="9"/>
        <rFont val="Arial"/>
        <family val="2"/>
        <charset val="186"/>
      </rPr>
      <t>nusikalstamų veikų prevencijos ir kontrolės progr.</t>
    </r>
  </si>
  <si>
    <t xml:space="preserve">SOCIALINĖS PARAMOS IR SVEIKATOS APSAUGOS PASLAUGŲ KOKYBĖS GERINIMAS (04)                 </t>
  </si>
  <si>
    <t xml:space="preserve">  socialinė parama</t>
  </si>
  <si>
    <t xml:space="preserve">  slauga pagal socialines indikacijas</t>
  </si>
  <si>
    <t xml:space="preserve">  parapijos senelių namų finansavimas</t>
  </si>
  <si>
    <t xml:space="preserve">  būsto pritaikymas neįgaliesiems</t>
  </si>
  <si>
    <t xml:space="preserve">  asmenų patalpinimas į stacionarias globos įstaigas</t>
  </si>
  <si>
    <t xml:space="preserve">  socialinė parama mokiniams</t>
  </si>
  <si>
    <t xml:space="preserve">  asmenų su sunkia negalia socialinė globa</t>
  </si>
  <si>
    <t xml:space="preserve">  lėšos socialinėms paslaugoms</t>
  </si>
  <si>
    <t xml:space="preserve">  kompensacijos už šildymą ir vandenį</t>
  </si>
  <si>
    <t xml:space="preserve">  Socialinės reabilitacijos paslaugų neįgaliesiems bendruomenėje projektams finansuoti</t>
  </si>
  <si>
    <t xml:space="preserve">  neveiksnių asmenų būklės peržiūrėjimas</t>
  </si>
  <si>
    <t xml:space="preserve">  VšĮ Rokiškio rajono ligoninės dalininko kapitalui didinti (lizingas)</t>
  </si>
  <si>
    <t xml:space="preserve">  Gydytojų rezidentūros studijų kompensavimas</t>
  </si>
  <si>
    <t xml:space="preserve">  Vystomoji bendradarbiavimo veikla</t>
  </si>
  <si>
    <t xml:space="preserve">   darbo politikos formavavimas ir įgyvendinimas</t>
  </si>
  <si>
    <t xml:space="preserve">   lengvatinio keleivių pervežimo išlaidų kompensav.</t>
  </si>
  <si>
    <t xml:space="preserve">   kompensacijos už liftų naudojimą</t>
  </si>
  <si>
    <r>
      <t xml:space="preserve"> </t>
    </r>
    <r>
      <rPr>
        <sz val="10"/>
        <rFont val="Arial"/>
        <family val="2"/>
        <charset val="186"/>
      </rPr>
      <t xml:space="preserve"> </t>
    </r>
    <r>
      <rPr>
        <i/>
        <sz val="10"/>
        <rFont val="Arial"/>
        <family val="2"/>
        <charset val="186"/>
      </rPr>
      <t xml:space="preserve">iš to sk.: </t>
    </r>
    <r>
      <rPr>
        <i/>
        <sz val="10"/>
        <rFont val="Arial"/>
        <family val="2"/>
        <charset val="186"/>
      </rPr>
      <t>sveikatos priežiūra mokyklose</t>
    </r>
  </si>
  <si>
    <t>RAJONO INFRASTRUKTŪROS OBJEKTŲ PRIEŽIŪRA,PLĖTRA IR MODERNIZAVIMAS (05)</t>
  </si>
  <si>
    <t xml:space="preserve">   kapitalo investicijos ir ilgalaikio turto remontas</t>
  </si>
  <si>
    <t>iš to sk.: Valstybės investicijų programa</t>
  </si>
  <si>
    <t xml:space="preserve">   VšĮ Juodupės komunalininkas dalininko kapitalui didinti (paskolai grąžinti)</t>
  </si>
  <si>
    <t xml:space="preserve">   kelių žiemos priežiūra</t>
  </si>
  <si>
    <t xml:space="preserve">   subsidijos gamintojams už šiluminę energiją</t>
  </si>
  <si>
    <t xml:space="preserve">   įvykdytų projektų priežiūrai</t>
  </si>
  <si>
    <t xml:space="preserve">   seniūnijų gatvių apšvietimo atnaujinimas</t>
  </si>
  <si>
    <t xml:space="preserve">  teritorijų planavimas ir detalieji planai</t>
  </si>
  <si>
    <t>KAIMO PLĖTROS,APLINKOS APSAUGOS IR VERSLO SKATINIMAS (06)</t>
  </si>
  <si>
    <t xml:space="preserve">    smulkaus ir vidutinio verslo plėtros programa</t>
  </si>
  <si>
    <t>Žemės ūkio skyrius</t>
  </si>
  <si>
    <t xml:space="preserve">  žemės gerinimas</t>
  </si>
  <si>
    <t xml:space="preserve">   žemės ūkio plėtros programa</t>
  </si>
  <si>
    <t xml:space="preserve">   pavojingų,didžiagabaritinių ir asbesto turinčių atliekų surinkimas ir sutvarkymas</t>
  </si>
  <si>
    <r>
      <t xml:space="preserve">  </t>
    </r>
    <r>
      <rPr>
        <i/>
        <sz val="10"/>
        <rFont val="Arial"/>
        <family val="2"/>
        <charset val="186"/>
      </rPr>
      <t>aplinkos apsaugos rėmimo spec.programa</t>
    </r>
  </si>
  <si>
    <t xml:space="preserve">  nuostolingų maršrutų išlaidoms kompensuoti</t>
  </si>
  <si>
    <t xml:space="preserve">                                                         IŠ VISO:</t>
  </si>
  <si>
    <r>
      <t xml:space="preserve">MK* - </t>
    </r>
    <r>
      <rPr>
        <sz val="10"/>
        <rFont val="Arial"/>
        <family val="2"/>
        <charset val="186"/>
      </rPr>
      <t>mokinio krepšelis</t>
    </r>
  </si>
  <si>
    <t>ROKIŠKIO RAJONO SAVIVALDYBĖS 2018 METŲ BIUDŽETAS</t>
  </si>
  <si>
    <t>2018 m. vasario 21 d. sprendimo Nr. TS-</t>
  </si>
  <si>
    <t>Iš viso VF*/ES*</t>
  </si>
  <si>
    <r>
      <t>VF*</t>
    </r>
    <r>
      <rPr>
        <sz val="10"/>
        <rFont val="Arial"/>
        <family val="2"/>
        <charset val="186"/>
      </rPr>
      <t xml:space="preserve"> - valstybės funkcija/</t>
    </r>
    <r>
      <rPr>
        <b/>
        <sz val="10"/>
        <rFont val="Arial"/>
        <family val="2"/>
        <charset val="186"/>
      </rPr>
      <t xml:space="preserve">ES* </t>
    </r>
    <r>
      <rPr>
        <sz val="10"/>
        <rFont val="Arial"/>
        <family val="2"/>
        <charset val="186"/>
      </rPr>
      <t>- Europos sąjungos</t>
    </r>
  </si>
  <si>
    <t>Užimtumo didinimo programa</t>
  </si>
  <si>
    <t>Statybos ir infrastruktūros plėtros skyrius iš viso</t>
  </si>
  <si>
    <t>Rokiškio rajono savivaldybės tarybos</t>
  </si>
  <si>
    <t>8 priedas</t>
  </si>
  <si>
    <t>Turto valdymo ir ūkio skyrius</t>
  </si>
  <si>
    <t>Statybos ir  infrastruktūros plėtros skyrius</t>
  </si>
  <si>
    <t>KULTŪROS, SPPORTO, BENDRUOMENĖS IR VAIKŲ IR JAUNIMO GYVENIMO AKTYVINIMO PROGRAMA (03)</t>
  </si>
  <si>
    <t>RAJONO INFRASTRUKTŪROS OBJEKTŲ PRIEŽIŪRA, PLĖTRA IR MODERNIZAVIMAS (05)</t>
  </si>
  <si>
    <r>
      <t>VF*</t>
    </r>
    <r>
      <rPr>
        <sz val="10"/>
        <rFont val="Arial"/>
        <family val="2"/>
        <charset val="186"/>
      </rPr>
      <t xml:space="preserve"> - valstybės biudžeto tikslinės lėšos/</t>
    </r>
    <r>
      <rPr>
        <b/>
        <sz val="10"/>
        <rFont val="Arial"/>
        <family val="2"/>
        <charset val="186"/>
      </rPr>
      <t>ES*</t>
    </r>
    <r>
      <rPr>
        <sz val="10"/>
        <rFont val="Arial"/>
        <family val="2"/>
        <charset val="186"/>
      </rPr>
      <t xml:space="preserve"> - Europos Sąjungos</t>
    </r>
  </si>
  <si>
    <r>
      <t>VF*</t>
    </r>
    <r>
      <rPr>
        <sz val="10"/>
        <rFont val="Arial"/>
        <family val="2"/>
        <charset val="186"/>
      </rPr>
      <t xml:space="preserve"> - valstybės biudžeto tikslinės lėšos/</t>
    </r>
    <r>
      <rPr>
        <b/>
        <sz val="10"/>
        <rFont val="Arial"/>
        <family val="2"/>
        <charset val="186"/>
      </rPr>
      <t xml:space="preserve">ES* </t>
    </r>
    <r>
      <rPr>
        <sz val="10"/>
        <rFont val="Arial"/>
        <family val="2"/>
        <charset val="186"/>
      </rPr>
      <t>- Europos sąjungos</t>
    </r>
  </si>
  <si>
    <t>Obelių ikimok.ir priešmok.ugdymo sk.</t>
  </si>
  <si>
    <t>Obelių socialinių paslaugų namai</t>
  </si>
  <si>
    <t>Švietimo ir sporto skyrius iš viso</t>
  </si>
  <si>
    <t>Švietimo ir sporto skyrius</t>
  </si>
  <si>
    <t xml:space="preserve">Socialinės paramos ir sveikatos skyrius </t>
  </si>
  <si>
    <t>L.-d. ,,Nykštukas"</t>
  </si>
  <si>
    <t>L.-d. ,,Pumpurėlis"</t>
  </si>
  <si>
    <t>Juodupės l.-d.</t>
  </si>
  <si>
    <t>M.-d. ,,Ąžuoliukas"</t>
  </si>
  <si>
    <t>Iš viso ML*</t>
  </si>
  <si>
    <r>
      <t xml:space="preserve">ML* - </t>
    </r>
    <r>
      <rPr>
        <sz val="10"/>
        <rFont val="Arial"/>
        <family val="2"/>
        <charset val="186"/>
      </rPr>
      <t>mokymo lėšos</t>
    </r>
  </si>
  <si>
    <t>Iš viso VF*</t>
  </si>
  <si>
    <t>Būsto nuomos mokesčio daliai finansuoti</t>
  </si>
  <si>
    <t>Eil.     Nr.</t>
  </si>
  <si>
    <t>Pajamų klasifikacijos kodas</t>
  </si>
  <si>
    <t xml:space="preserve">            Pajamos</t>
  </si>
  <si>
    <t>1.1.</t>
  </si>
  <si>
    <t>1.1.1.</t>
  </si>
  <si>
    <t>1.1.1.1.1.</t>
  </si>
  <si>
    <t>Gyventojų pajamų mokestis</t>
  </si>
  <si>
    <t>1.1.3.</t>
  </si>
  <si>
    <t>1.1.3.1.</t>
  </si>
  <si>
    <t>Žemės mokestis</t>
  </si>
  <si>
    <t>1.1.3.2.</t>
  </si>
  <si>
    <t>1.1.3.3.</t>
  </si>
  <si>
    <t>Nekilnojamojo turto mokestis</t>
  </si>
  <si>
    <t>1.1.4.</t>
  </si>
  <si>
    <t>1.1.4.7.1.1.</t>
  </si>
  <si>
    <t>Mokesčiai už aplinkos teršimą</t>
  </si>
  <si>
    <t>1.3.</t>
  </si>
  <si>
    <t>1.3.4.1.1.1.</t>
  </si>
  <si>
    <t xml:space="preserve"> 1.3.4.1.1.1.1.</t>
  </si>
  <si>
    <t>Valstybinėms (valstybės perduotoms savivaldybėms) funkcijoms vykdyti</t>
  </si>
  <si>
    <t xml:space="preserve"> 1.3.4.1.1.1.2.</t>
  </si>
  <si>
    <t>Mokymo lėšos</t>
  </si>
  <si>
    <t xml:space="preserve"> 1.3.4.1.1.1.3.</t>
  </si>
  <si>
    <t>Ūkio lėšos mokykloms, turinčioms mokinių su specialiaisiais poreikiais – Rokiškio pagrindinei mokyklai (VBD)</t>
  </si>
  <si>
    <t xml:space="preserve"> 1.3.4.1.1.1.4.</t>
  </si>
  <si>
    <t>1.3.4.1.1.5.</t>
  </si>
  <si>
    <t>1.3.4.1.1.5.1.</t>
  </si>
  <si>
    <t>Akredituotai vaikų dienos socialinei priežiūrai organizuoti, teikti ir administruoti (VBD)</t>
  </si>
  <si>
    <t>Ugdymo,maitinimo ir pavėžėjimo lėšos socialinę riziką patiriančių vaikų ikimokykliniam ugdymui užtikrinti</t>
  </si>
  <si>
    <t>1.3.4.2.</t>
  </si>
  <si>
    <t>1.3.4.2.1.1.1.</t>
  </si>
  <si>
    <t>1.3.4.2.1.1.2.</t>
  </si>
  <si>
    <t>1.4.</t>
  </si>
  <si>
    <t>1.4.1.</t>
  </si>
  <si>
    <t>1.4.1.4.1.</t>
  </si>
  <si>
    <t>Nuomos mokestis už valstybinę žemę ir valstybinio vidaus fondo vandens telkinius</t>
  </si>
  <si>
    <t>Dividendai</t>
  </si>
  <si>
    <t>1.4.1.4.2.1.</t>
  </si>
  <si>
    <t xml:space="preserve">Pajamos už teikiamas paslaugas </t>
  </si>
  <si>
    <t>Valstybės rinkliavos</t>
  </si>
  <si>
    <t>Vietinės rinkliavos</t>
  </si>
  <si>
    <t>1.4.3.1.</t>
  </si>
  <si>
    <t>Pajamos iš baudų ir konfiskuoto turto ir kitų netesybų</t>
  </si>
  <si>
    <t>Kitos neišvardytos pajamos</t>
  </si>
  <si>
    <t>4.1.1.</t>
  </si>
  <si>
    <t>MATERIALIOJO IR NEMATERIALIOJO TURTO REALIZAVIMO PAJAMOS</t>
  </si>
  <si>
    <t>Biudžeto lėšų likutis</t>
  </si>
  <si>
    <t xml:space="preserve"> iš jo: Aplinkos apsaugos rėmimo specialioji programa</t>
  </si>
  <si>
    <t xml:space="preserve">     biudžetinių įstaigų pajamos už teikiamas paslaugas</t>
  </si>
  <si>
    <t xml:space="preserve">    apyvartos lėšos</t>
  </si>
  <si>
    <t>Eil.Nr</t>
  </si>
  <si>
    <t>Dotacijos</t>
  </si>
  <si>
    <t xml:space="preserve">   TEISINGUMO MINISTERIJA</t>
  </si>
  <si>
    <t>Civilinės būklės aktų registravimas</t>
  </si>
  <si>
    <t>Pirminė teisinė pagalba</t>
  </si>
  <si>
    <t>Gyventojų registro tvarkymas ir duomenų teikimas valstybės registrui</t>
  </si>
  <si>
    <t xml:space="preserve">  VIDAUS REIKALŲ MINISTERIJA</t>
  </si>
  <si>
    <t>Civilinė sauga</t>
  </si>
  <si>
    <t>Gyvenamosios vietos deklaravimas</t>
  </si>
  <si>
    <t>SOCIALINĖS APSAUGOS IR DARBO MINISTERIJA</t>
  </si>
  <si>
    <t>Socialinėms išmokoms</t>
  </si>
  <si>
    <t>Socialinėms paslaugoms</t>
  </si>
  <si>
    <t>Jaunimo teisių apsaugai</t>
  </si>
  <si>
    <t>SVEIKATOS APSAUGOS MINISTERIJA</t>
  </si>
  <si>
    <t>Visuomenės sveikatos priežiūros funkcijoms vykdyti</t>
  </si>
  <si>
    <t>Neveiksnių asmenų būklės peržiūrėjimas</t>
  </si>
  <si>
    <t>ŽEMĖS ŪKIO MINISTERIJA</t>
  </si>
  <si>
    <t>Žemės ūkio funkcijai</t>
  </si>
  <si>
    <t>Melioracijai</t>
  </si>
  <si>
    <t>Erdvinių duomenų rinkinio tvarkymo funkcijai atlikti</t>
  </si>
  <si>
    <t>KRAŠTO APSAUGOS MINISTERIJA</t>
  </si>
  <si>
    <t>Dalyvavimas rengiant ir vykdant mobilizaciją</t>
  </si>
  <si>
    <t>LIETUVOS VYRIAUSIO ARCHYVARO TARNYBA</t>
  </si>
  <si>
    <t>Archyvinių dokumentų tvarkymas</t>
  </si>
  <si>
    <t>KONKURENCIJOS TARYBA</t>
  </si>
  <si>
    <t>Duomenų apie suteiktą valstybės pagalbą teikimas valsybės registrui</t>
  </si>
  <si>
    <t>VALSTYBINĖ KALBOS INSPEKCIJA</t>
  </si>
  <si>
    <t>Valstybinės kalbos vartojimo ir taisyklingumo kontrolė</t>
  </si>
  <si>
    <t>ŠVIETIMO IR MOKSLO MINISTERIJA</t>
  </si>
  <si>
    <t>Lėšos skaitmeninio ugdymo plėtrai</t>
  </si>
  <si>
    <t>Ūkio lėšos mokykloms, turinčioms mokinių su specialiaisiais poreikiais Rokiškio pagrindinei mokyklai</t>
  </si>
  <si>
    <t>Koordinuotai teikiamų paslaugų vaikams ir vaiko atstovams koordinavimui finansuoti (TBK)</t>
  </si>
  <si>
    <t>KULTŪROS MINISTERIJA</t>
  </si>
  <si>
    <t>Viešajai bibliotekai dokumentams įsigyti</t>
  </si>
  <si>
    <t>Daugiafunkcinės salės Rokiškio m. Taikos g.21A  statybai (VIP)</t>
  </si>
  <si>
    <t>Valstybės funkcijos pavadinimas</t>
  </si>
  <si>
    <t>Programa</t>
  </si>
  <si>
    <t>Asignavimų valdytojas</t>
  </si>
  <si>
    <t>Gyventojų registro tvarkymas ir duomenų valstybės registrui teikimas</t>
  </si>
  <si>
    <t>Civilinės saugos organizavimas</t>
  </si>
  <si>
    <t>Jaunimo teisių apsauga</t>
  </si>
  <si>
    <t>Užimtumo didinimo programa  iš viso</t>
  </si>
  <si>
    <t xml:space="preserve">            iš jų: viešiesiems darbams</t>
  </si>
  <si>
    <t xml:space="preserve">                    administravimas                    </t>
  </si>
  <si>
    <t>Statybos ir infrastruktūros plėtros skyrius</t>
  </si>
  <si>
    <t xml:space="preserve">                    moduliui</t>
  </si>
  <si>
    <t xml:space="preserve">Pirminė teisinė pagalba </t>
  </si>
  <si>
    <t>Duomenų teikimas valstybės pagalbos registrui</t>
  </si>
  <si>
    <t>Socialinė parama mokiniams  iš viso</t>
  </si>
  <si>
    <t xml:space="preserve">        iš jų: socialinė parama       </t>
  </si>
  <si>
    <t>Soc.paramos sk.</t>
  </si>
  <si>
    <t xml:space="preserve">                administravimas  </t>
  </si>
  <si>
    <t xml:space="preserve">                administravimas-švietimo įstaigoms </t>
  </si>
  <si>
    <t>Soc.par.sk.</t>
  </si>
  <si>
    <t>Socialinės paslaugos  iš viso</t>
  </si>
  <si>
    <t xml:space="preserve">        iš jų: asmenų su sunkia negalia globa</t>
  </si>
  <si>
    <t xml:space="preserve">                administravimas </t>
  </si>
  <si>
    <t xml:space="preserve">                darbui su socialinės rizikos šeimomis</t>
  </si>
  <si>
    <t>Socialinės išmokos    iš viso</t>
  </si>
  <si>
    <t xml:space="preserve"> Administracija</t>
  </si>
  <si>
    <t xml:space="preserve">            socialinės išmokos ( laidojimo pašalpos )  iš  viso</t>
  </si>
  <si>
    <t xml:space="preserve">                  iš jų:</t>
  </si>
  <si>
    <t xml:space="preserve">  Juodupės sen.</t>
  </si>
  <si>
    <t xml:space="preserve">  Jūžintų sen,</t>
  </si>
  <si>
    <t xml:space="preserve">  Kamajų sen.</t>
  </si>
  <si>
    <t xml:space="preserve">  Kazliškio sen.</t>
  </si>
  <si>
    <t xml:space="preserve">  Kriaunų sen.</t>
  </si>
  <si>
    <t xml:space="preserve">  Obelių sen.</t>
  </si>
  <si>
    <t xml:space="preserve">  Pandėlio sen.</t>
  </si>
  <si>
    <t xml:space="preserve">  Panemunėlio sen.</t>
  </si>
  <si>
    <t xml:space="preserve">  Rokiškio kaim. sen.</t>
  </si>
  <si>
    <t xml:space="preserve">  Rokiškio mst.sen.</t>
  </si>
  <si>
    <t xml:space="preserve">Neveiksnių asmenų būklės peržiūrėjimas </t>
  </si>
  <si>
    <t>Žemės ūkio  funkcijos vykdymas iš viso:</t>
  </si>
  <si>
    <t>Žemės ūkio sk.</t>
  </si>
  <si>
    <t>Erdvinių duomenų rinkinio tvarkymo funkcija</t>
  </si>
  <si>
    <t>Valstybės perduotai įstaigai finansuoti</t>
  </si>
  <si>
    <t xml:space="preserve">Švietimo įstaigoms </t>
  </si>
  <si>
    <t xml:space="preserve">Akredituotai vaikų dienos socialinei priežiūrai </t>
  </si>
  <si>
    <t>Lėšos  savivaldybės viešajai bibliotekai dokumentams įsigyti</t>
  </si>
  <si>
    <t>J.Keliočio viešoji biblioteka</t>
  </si>
  <si>
    <t>VB lėšos neformaliam švietimui</t>
  </si>
  <si>
    <t xml:space="preserve">Iš viso </t>
  </si>
  <si>
    <t>Projekto pavadinimas</t>
  </si>
  <si>
    <t>Pareiškėjas/projekto vykdytojas</t>
  </si>
  <si>
    <t xml:space="preserve"> iš jų:</t>
  </si>
  <si>
    <t>ES fondų ar kitų programų lėšos</t>
  </si>
  <si>
    <t>VB</t>
  </si>
  <si>
    <t>Kitos lėšos</t>
  </si>
  <si>
    <t>SB</t>
  </si>
  <si>
    <t>VB lėšos</t>
  </si>
  <si>
    <t>SB lėšos (tinkamos finansuoti)</t>
  </si>
  <si>
    <t>SB lėšos (netinkamos finansuoti)</t>
  </si>
  <si>
    <t>Daugiafunkcės sporto salės Rokiškyje, Taikos g. 21A, statyba</t>
  </si>
  <si>
    <t xml:space="preserve"> Rokiškio r. savivaldybės administracija</t>
  </si>
  <si>
    <t xml:space="preserve">Socialinio būsto fondo plėtra Rokiškio rajono savivaldybėje </t>
  </si>
  <si>
    <t xml:space="preserve">Kompleksinių paslaugų šeimai teikimas Rokiškio rajone Nr. 08.4.1-ESFA-V-416-10-0005 </t>
  </si>
  <si>
    <t>Rokiškio rajono Suvainiškio, Čedasų ir Žiobiškio kadastrinių vietovių dalies melioracijos griovių ir juose esančių statinių rekonstravimas</t>
  </si>
  <si>
    <t>Rokiškio r. savivaldybės administracija</t>
  </si>
  <si>
    <t>Rokiškio rajono Neretėlės upės baseino dalies melioracijos griovių ir juose esančių statinių rekonstravimas</t>
  </si>
  <si>
    <t>Salų dvaro sodybos rūmų pritaikymas kultūriniam turizmui</t>
  </si>
  <si>
    <t>Atsinaujinančių energijos išteklių (75 kW galios saulės elektrinės) diegimas Rokiškio Juozo Tumo-Vaižganto gimnazijoje (Taikos g. 17, Rokiškis)</t>
  </si>
  <si>
    <t xml:space="preserve">Geriatrijos dienos stacionaro ir konsultacinio kabineto įkūrimas VšĮ Rokiškio rajono ligoninėje </t>
  </si>
  <si>
    <t>Rokiškio r. ligoninė</t>
  </si>
  <si>
    <t xml:space="preserve">„Atsinaujinančių energijos šaltinių diegimas VšĮ Rokiškio rajono ligoninėje“ </t>
  </si>
  <si>
    <t xml:space="preserve">Rokiškio rajono, Kupiškio rajono ir Visagino savivaldybių mokyklų sveikatos kabinetų atnaujinimas </t>
  </si>
  <si>
    <t>Salų dvaro kūrybos ir laisvalaikio rezidencija</t>
  </si>
  <si>
    <t>Rokiškio tautodailininkų asociacija</t>
  </si>
  <si>
    <t xml:space="preserve">Kriaunų varpas - bažnyčiai ir sėlių krašto žmonėms </t>
  </si>
  <si>
    <t xml:space="preserve"> Kriaunų Dievo Apvaizdos parapija</t>
  </si>
  <si>
    <t>Atsinaujinančių energijos išteklių diegimas BĮ "Rokiškio baseinas"</t>
  </si>
  <si>
    <t>BĮ Rokiškio baseinas</t>
  </si>
  <si>
    <t xml:space="preserve">Vaikų laisvalaikio ir pramogų erdvė Bajoruose </t>
  </si>
  <si>
    <t>Bajorų kaimo bendruomenė</t>
  </si>
  <si>
    <t>Kokybės krepšelis</t>
  </si>
  <si>
    <t>Rokiškio J. Tumo-Vaižganto gimnazija</t>
  </si>
  <si>
    <t>IŠ VISO</t>
  </si>
  <si>
    <t>1.3.4.1.1.5.2.</t>
  </si>
  <si>
    <t>1.3.4.1.1.5.6.</t>
  </si>
  <si>
    <t>1.3.3.</t>
  </si>
  <si>
    <t>Europos Sąjungos finansinės paramos lėšos</t>
  </si>
  <si>
    <t>Skolintos lėšos</t>
  </si>
  <si>
    <t>Lėšos ameninei pagalbai teikti ir administruoti</t>
  </si>
  <si>
    <t>Lėšos asmeninei pagalbai teikti ir administruoti</t>
  </si>
  <si>
    <t>Veiksmingi ir inovatyvūs požiūriai  į ankstyvą vaikų ugdymą (Effective and Innovative Applications in Early Childhood Education), Nr. 2020-1-TR01-KA229-094127_5. (ERASMUS +</t>
  </si>
  <si>
    <t xml:space="preserve">Rokiškio lopšelis-darželis „Varpelis“ </t>
  </si>
  <si>
    <t>J.Tumo-Vaižganto gimnazija-klasėms, mokinių, turinčioms moksleivius su specialiais  ugdymo poreikiais</t>
  </si>
  <si>
    <t>Prisidėjimui prie projektų, finansuojamų  ES ir kitų fondų paramos, valstybės investicijų programos lėšų</t>
  </si>
  <si>
    <t>ROKIŠKIO RAJONO SAVIVALDYBĖS 2023 METŲ BIUDŽETO ASIGNAVIMAI</t>
  </si>
  <si>
    <t xml:space="preserve">                                             ROKIŠKIO RAJONO SAVIVALDYBĖS 2023 METŲ BIUDŽETO ASIGNAVIMAI PROGRAMOMS</t>
  </si>
  <si>
    <t>Gyventojų pajamų mokestis iš veiklos,turint verslo liudijimą</t>
  </si>
  <si>
    <t>Duomenų apie suteiktą valstybės pagalbą teikimas valstybės registrui</t>
  </si>
  <si>
    <t>Lėšos ugdymui, maitinimui ir pavėžėjimui socialinę riziką patiriančių vaikų ikimokykliniam ugdymui užtikrinti</t>
  </si>
  <si>
    <t>Kompleksinėms paslaugoms šeimai organizuoti</t>
  </si>
  <si>
    <t>Akredituotai  socialinei reabilitacijai neįgaliesiems bendruomenėje organizuoti, teikti ir administruoti</t>
  </si>
  <si>
    <t>APLINKOS MINISTERIJA</t>
  </si>
  <si>
    <t>Akredituotai socialinei reabilitacijai neįgaliesiems bendruomenėje organizuoti, teikti  ir administruoti</t>
  </si>
  <si>
    <t>ROKIŠKIO RAJONO SAVIVALDYBĖS BIUDŽETO 2023 METŲ VALSTYBĖS BIUDŽETO DOTACIJOS</t>
  </si>
  <si>
    <t xml:space="preserve">  ROKIŠKIO RAJONO SAVIVALDYBĖS 2023 METŲ BIUDŽETO PAJAMOS</t>
  </si>
  <si>
    <t>Akredituotai  socialinei reabilitacijai neįgaliesiems bendruomenėje organizuoti, teikti ir administruoti iš viso:</t>
  </si>
  <si>
    <t xml:space="preserve">        iš jų :  socialinių išmokų administravimas </t>
  </si>
  <si>
    <t xml:space="preserve">        iš jų:</t>
  </si>
  <si>
    <t>Eil. Nr</t>
  </si>
  <si>
    <t>SSVP Programa</t>
  </si>
  <si>
    <t>Projekto vertė iš viso</t>
  </si>
  <si>
    <t>Statybos ir infrastruktūros plėtros skyrius (SIPS)</t>
  </si>
  <si>
    <t>SIPS</t>
  </si>
  <si>
    <t>Gatvės prie gyvenamųjų sklypų kvartalo Rokiškio mieste (tarp Topolių g. ir Pandėlio g.) statyba</t>
  </si>
  <si>
    <t xml:space="preserve">Rokiškio rajono Apaščios, Lailūnų ir Gerkonių kadastrinių vietovių dalies melioracijos griovių ir juose esančių statinių rekonstravimas </t>
  </si>
  <si>
    <t>Rokiškio rajono savivaldybės administracija</t>
  </si>
  <si>
    <t xml:space="preserve">Rokiškio rajono Skemų ir Gindvilių kadastrinių vietovių dalies melioracijos griovių ir juose esančių statinių rekonstravimas </t>
  </si>
  <si>
    <t>Rokiškio mokyklos-darželio ,,Ąžuoliukas“ pastato, Taikos g. 15, LT-42142 Rokiškis, energinio efektyvumo didinimas</t>
  </si>
  <si>
    <t>Rokiškio lopšelio-darželio „Varpelis“ (Jaunystės g. 15, Rokiškis) pastato energinio efektyvumo didinimas</t>
  </si>
  <si>
    <t>Socialinės paramos ir sveikatos skyrius (SPSS)</t>
  </si>
  <si>
    <t xml:space="preserve"> Rokiškio r. visuomenės sveikatos biuras</t>
  </si>
  <si>
    <t>Mykolo Romerio pažinimo erdvė (pareiškėjas - Rokiškio r. Obelių gimnazija)</t>
  </si>
  <si>
    <t xml:space="preserve"> Rokiškio r. Obelių gimnazija</t>
  </si>
  <si>
    <t>"Mokslo klubas kelyje"</t>
  </si>
  <si>
    <t>Asociacija "Išdrįsk keisti"</t>
  </si>
  <si>
    <t>Švietimo ir sporto skyrius (ŠSS)</t>
  </si>
  <si>
    <t>ŠSS</t>
  </si>
  <si>
    <t>Akredituotas projektas: 2021-1-LT01-KA120-SCH-000046703 pagal programos „Erasmus+“ 1 pagrindinį veiksmą – asmenų mobilumas mokymosi tikslais</t>
  </si>
  <si>
    <t xml:space="preserve"> "Universaliojo dizaino taikymas ikimokykliniame ugdyme" 2021-2-LT01-KA122-SCH-000042116</t>
  </si>
  <si>
    <t xml:space="preserve"> Pajamų ir pelno mokesčiai (3+4)</t>
  </si>
  <si>
    <t>MOKESČIAI (2+5+9)</t>
  </si>
  <si>
    <t>Turto  mokesčiai (6+7+8)</t>
  </si>
  <si>
    <t>Prekių ir paslaugų mokesčiai (10)</t>
  </si>
  <si>
    <t>Daugiafunkcės salės Rokiškio m. Taikos g.21A  statybai (VIP)</t>
  </si>
  <si>
    <t>Paveldimo ir dovanojimo mokestis</t>
  </si>
  <si>
    <t>Juozo Tumo-Vaižganto gimnazijos klasėms, turinčioms moksleivių su specialiaisiais ugdymo poreikiais</t>
  </si>
  <si>
    <t>Neformaliajam vaikų švietimui</t>
  </si>
  <si>
    <t>Daugiafunkcės salės Rokiškio m. Taikos g.21A  statybai (VBD/VIP)</t>
  </si>
  <si>
    <t>Ūkio lėšos mokykloms, turinčioms mokinių su specialiaisiais poreikiais - Rokiškio pagrindinei mokyklai</t>
  </si>
  <si>
    <t>Juozo Tumo-Vaižganto gimnazijos klasėms, turinčioms mokinių su specialiaisiais ugdymo poreikiais</t>
  </si>
  <si>
    <t>Koordinuotai teikiamų paslaugų vaikams ir vaiko atstovams - koordinavimui finansuoti (TBK)</t>
  </si>
  <si>
    <t>Lėšos neformaliajam vaikų švietimui</t>
  </si>
  <si>
    <t>Lėšos  ugdymui, maitinimui ir pavėžėjimui - socialinę riziką patiriančių vaikų ikimokykliniam ugdymui užtikrinti</t>
  </si>
  <si>
    <t>Akredituotai vaikų  dienos socialinei priežiūrai  organizuoti, teikti ir administruoti</t>
  </si>
  <si>
    <t>Savivaldybių viešosioms bibliotekoms dokumentams 2023 metais įsigyti (VBD)</t>
  </si>
  <si>
    <t>Ameninės pagalbos paslaugos finansavimas  ir administravimas iš viso:</t>
  </si>
  <si>
    <t xml:space="preserve">2023 M. VALSTYBĖS BIUDŽETO DOTACIJŲ PASKIRSTYMAS PROGRAMOMS </t>
  </si>
  <si>
    <r>
      <t xml:space="preserve">                   </t>
    </r>
    <r>
      <rPr>
        <b/>
        <sz val="12"/>
        <rFont val="Times New Roman"/>
        <family val="1"/>
        <charset val="186"/>
      </rPr>
      <t xml:space="preserve">   IR ASGNAVIMŲ VALDYTOJAMS</t>
    </r>
  </si>
  <si>
    <t>2023 m. sausio 27 d. sprendimo TS -3</t>
  </si>
  <si>
    <t xml:space="preserve">          2023 M. PLANUOJAMŲ VYKDYTI PROJEKTŲ, FINANSUOJAMŲ  ES IR KITŲ FONDŲ PARAMOS, VALSTYBĖS INVESTICIJŲ PROGRAMOS IR KURIEMS REIKALINGAS PRISIDĖJIMAS ,   SĄRAŠAS</t>
  </si>
  <si>
    <t>1.3.4.1.1.5.7.</t>
  </si>
  <si>
    <t>Lėšos socialinių paslaugų srities darbuotojų minimaliesiems pareiginės algos pastoviosios dalies koeficientams didinti</t>
  </si>
  <si>
    <t>1.3.4.1.1.5.8.</t>
  </si>
  <si>
    <t>Lėšos socialinių paslaugų šakos kolektyvinėje sutartyje numatytiems įsipareigojimams įgyvendinti</t>
  </si>
  <si>
    <t>1.3.4.1.1.5.9.</t>
  </si>
  <si>
    <t>Bendruomeninei veiklai stiprinti</t>
  </si>
  <si>
    <t>1.3.4.1.1.5.10.</t>
  </si>
  <si>
    <t xml:space="preserve">Lėšos kompensacijoms už būsto suteikimą užsieniečiams, pasitraukusiems iš Ukrainos, finansuoti </t>
  </si>
  <si>
    <t>Lėšos vaikų, atvykusių į Lietuvos Respubliką iš Ukrainos dėl Rusijos Federacijos karinių veiksmų  Ukrainoje, ugdymui ir pavėžėjimui į mokyklą ir atgal</t>
  </si>
  <si>
    <t>Kelių priežiūros ir plėtros programa</t>
  </si>
  <si>
    <t>Perimamų patikėjimo teise valstybinės žemės ir miško sklypų patikėtinio funkcijai vykdyti</t>
  </si>
  <si>
    <t>SUSISIEKIMO MINISTERIJA</t>
  </si>
  <si>
    <t xml:space="preserve"> 1.3.4.1.1.1.5.</t>
  </si>
  <si>
    <t>1.3.4.1.1.5.3.</t>
  </si>
  <si>
    <t>1.3.4.1.1.5.4.</t>
  </si>
  <si>
    <t>1.3.4.1.1.5.5.</t>
  </si>
  <si>
    <t>1.3.4.1.1.5.11.</t>
  </si>
  <si>
    <t>1.3.4.2.1.1.3.</t>
  </si>
  <si>
    <t xml:space="preserve">(Rokiškio rajono savivaldybės tarybos </t>
  </si>
  <si>
    <t>redakcija)</t>
  </si>
  <si>
    <t>Lėšos socialinių paslaugų šakos kolektyvinėje sutartyje numatytiems įsipareigijimams įgyvendinti</t>
  </si>
  <si>
    <t>Lėšos kompensacijoms už būsto suteikimą užsieniečiams, pasitraukusiems iš Ukrainos, finansuoti iš viso</t>
  </si>
  <si>
    <t>Lėšos vaikų, atvykusių į Lietuvos Respubliką iš Ukrainos dėl Rusijos Federacijos karinių veiksmų  Ukrainoje, ugdymui ir pavėžėjimui į mokyklą ir atgal iš viso</t>
  </si>
  <si>
    <t>J. Tūbelio progimnazija</t>
  </si>
  <si>
    <t>Specialioji tikslinė dotacija iš viso (14+15+16+17+18)</t>
  </si>
  <si>
    <t>"Natūralios vilnos produktų gamyba"</t>
  </si>
  <si>
    <t>Asociacija "Tradicinių amatų studija"</t>
  </si>
  <si>
    <t>19,96998</t>
  </si>
  <si>
    <t>Tūkst. Eur</t>
  </si>
  <si>
    <t xml:space="preserve">                                                                                                        </t>
  </si>
  <si>
    <t>iš jų darbo užmokesčiui</t>
  </si>
  <si>
    <t xml:space="preserve">    suma</t>
  </si>
  <si>
    <t>1.3.4.1.1.5.12</t>
  </si>
  <si>
    <t>Lėšos būsto pritaikymui neįgaliesiems</t>
  </si>
  <si>
    <t>1.3.4.1.1.5.13.</t>
  </si>
  <si>
    <t>Kitos dotacijos turtui įsigyti (33+34+35+36)</t>
  </si>
  <si>
    <t>Rokiškio rajono melioracijos statinių rekonstrukcijai (VBD/VIP)</t>
  </si>
  <si>
    <t>1.3.4.2.1.1.4.</t>
  </si>
  <si>
    <t>1.4.1.2.1.2.</t>
  </si>
  <si>
    <t>Mokestis už  kitus valstybinius gamtos išteklius</t>
  </si>
  <si>
    <t>1.4.2.1.</t>
  </si>
  <si>
    <t>1.4.2.1.6.1</t>
  </si>
  <si>
    <t>Rinkliavos(44+45)</t>
  </si>
  <si>
    <t>1.4.2.1.6.2</t>
  </si>
  <si>
    <t>1.1.4.7.2.2.</t>
  </si>
  <si>
    <t>1.4.4.1.</t>
  </si>
  <si>
    <t>suma</t>
  </si>
  <si>
    <t>VALSTYBĖS INVESTICIJŲ PROGRAMOJE NUMATYTOMS KAPITALO INVESTICIJOMS FINANSUOTI (59)</t>
  </si>
  <si>
    <t>IŠ VISO VALSTYBĖS DELEGUOTOMS FUNKCIJOMS VYKDYTI (1+..+9+14+15+16+20+24+37+38+39+46+47+..+51)</t>
  </si>
  <si>
    <t>Švietimo įstaigoms (4 priedas)</t>
  </si>
  <si>
    <t>Kompleksinėms paslaugoms šeimai organizuoti iš viso:</t>
  </si>
  <si>
    <t>Lėšos būsto pritaikymui neįgaliesiems iš viso</t>
  </si>
  <si>
    <t>tūkst. Eur</t>
  </si>
  <si>
    <t xml:space="preserve">   IŠ  VISO VALSTYBĖS DELEGUOTOMS FUNKCIJOMS (1+5+9+17+20+23+26+28+30+32)</t>
  </si>
  <si>
    <t xml:space="preserve">  IŠ VISO VALSTYBĖS BIUDŽETO LĖŠŲ (34+35)</t>
  </si>
  <si>
    <t>Reikalinga 2023 metams , tūkst. Eur</t>
  </si>
  <si>
    <t>Atsinaujinančių energijos šaltinių siegimas Rokiškio Juozo Tumo-Vaižganto gimnazijoje (M.Riomerio g.1, Rokiškis)</t>
  </si>
  <si>
    <t>2023 m. kovo 31 d. sprendimo Nr. TS-66</t>
  </si>
  <si>
    <t>1.3.4.1.1.5.14.</t>
  </si>
  <si>
    <t xml:space="preserve">Lėšos siekiant užtikrinti LR piniginės socialinės  paramos nepasiturintiems gyventojams įstatymo įgyvendinimą </t>
  </si>
  <si>
    <t>Lėšos išlaidoms , susijusioms su mokyklų mokytojų, dirbančių pagal ikimokyklinio, priešmokyklinio, bendrojo  ugdymo ir profesinio mokymo programas, personalo optimizavimui ir atnaujinimui, apmokėti</t>
  </si>
  <si>
    <t>1.3.4.1.1.5.15.</t>
  </si>
  <si>
    <t>Dotacija naudotų padangų, kurių turėtojo nustatyti neįmanoma arba kuris neegzistuoja, tvarkymui</t>
  </si>
  <si>
    <t>Dotacija projektui ""Atsinaujinančių energojos išteklių (75 k galios saulės elektrinės) diegimas Rokiškio  Juozo Tumo-Vaižganto gimnazijoje (Taikos g.17 Rokiškis)</t>
  </si>
  <si>
    <t>Dotacija naudotų padangų, kurių turėtojo nustatyti neįmanoma arba kuris neegzistuoja, tvarkymui Aplinkos apsaugos rėmimo specialiajai programai)</t>
  </si>
  <si>
    <t xml:space="preserve">Statybos ir infrastruktūros plėtros skyrius </t>
  </si>
  <si>
    <t>viso</t>
  </si>
  <si>
    <t>iš jų: darbo užm.</t>
  </si>
  <si>
    <t>Iš viso ES FP*</t>
  </si>
  <si>
    <r>
      <rPr>
        <b/>
        <sz val="10"/>
        <rFont val="Arial"/>
        <family val="2"/>
        <charset val="186"/>
      </rPr>
      <t>ES FP *</t>
    </r>
    <r>
      <rPr>
        <sz val="10"/>
        <rFont val="Arial"/>
        <family val="2"/>
        <charset val="186"/>
      </rPr>
      <t xml:space="preserve"> - Europos Sąjungos finansinės paramos lėšos</t>
    </r>
  </si>
  <si>
    <t>Lietuvos Respublikos Vyriausybės rezervo lėšos savivaldybių partirtoms išlaidoms, susijusioms su užsieniečiais, pasitraukusiais iš Ukrainos dėl Rusijos Federacijos karinių  veiksmų Ukrainoje, kompensuoti</t>
  </si>
  <si>
    <t>1.3.4.1.1.5.16.</t>
  </si>
  <si>
    <t>1.3.4.1.1.5.17.</t>
  </si>
  <si>
    <t>1.3.4.1.1.5.18.</t>
  </si>
  <si>
    <t>Kitos dotacijos einamiesiems tikslams (20+...+37)</t>
  </si>
  <si>
    <t>KITOS PAJAMOS (44+48+49+52+53)</t>
  </si>
  <si>
    <t>Turto pajamos(45+46+47)</t>
  </si>
  <si>
    <t>DOTACIJOS (12+13+19+38)</t>
  </si>
  <si>
    <t>VISI MOKESČIAI, PAJAMOS IR DOTACIJOS(1+11+43+54)</t>
  </si>
  <si>
    <t>FINANSŲ MINISTERIJA</t>
  </si>
  <si>
    <t>KITOS DOTACIJOS (36+44+46+57+59+64)</t>
  </si>
  <si>
    <t>Panemunėlio unuversalus daugiafunkcis centras</t>
  </si>
  <si>
    <t xml:space="preserve">Lietuvos Respublikos Vyriausybės rezervo lėšos savivaldybių partirtoms išlaidoms, susijusioms su užsieniečiais, pasitraukusiais iš Ukrainos dėl Rusijos Federacijos karinių  veiksmų Ukrainoje, kompensuoti </t>
  </si>
  <si>
    <t>Panemunėlio  universalus daugiafunkcis centras</t>
  </si>
  <si>
    <t xml:space="preserve">IŠ VISO KITOMS TIKSLINĖMS DOTACIJOMS   (53+54+57..+63+66+69+72..+74+77+80+90+91+92+..+99)           </t>
  </si>
  <si>
    <t>,</t>
  </si>
  <si>
    <t xml:space="preserve"> IŠ VISO VALSTYBĖS BIUDŽETO LĖŠŲ (52+114)</t>
  </si>
  <si>
    <t>tūkst.Eur</t>
  </si>
  <si>
    <t>2023-06-29 TARYBOS  SPRENDIMO PAKEITIMAI</t>
  </si>
  <si>
    <t>Obelių gimn.neformaliojo švietimo sk.</t>
  </si>
  <si>
    <t>Obelių gimn.ikimok.ir priešmok.ugdymo sk.</t>
  </si>
  <si>
    <t>Obelių gimn. ikimok.ir priešmok.ugdymo sk.</t>
  </si>
  <si>
    <t>Rudolfo Lymano muzikos mokykl.choreografijos sk.</t>
  </si>
  <si>
    <t>Pedagoginė psichologinė tarnyba</t>
  </si>
  <si>
    <t>M.-d. ,,Ąžuoliukas" Kavoliškio sk.</t>
  </si>
  <si>
    <t>Rokiškio jaunimo centras</t>
  </si>
  <si>
    <t>Mokinių pavėžėjimui tėvų (globėjų) nuosavu transportu</t>
  </si>
  <si>
    <t>Kamajų A.Strazdo gimn. Jūžintų sk.</t>
  </si>
  <si>
    <t>Kamajų A.Strazdo gimn. ikimokykl.ugdymo sk.</t>
  </si>
  <si>
    <t>Kamajų A.Strazdo gimn. neformaliojo švietimo sk.</t>
  </si>
  <si>
    <t>Švietimo centro Pedagoginė psichologinė tarnyba</t>
  </si>
  <si>
    <t>Obelių socoalinių paslaugų namai</t>
  </si>
  <si>
    <t>Asmenų su sunkia negalia socialinė globa</t>
  </si>
  <si>
    <t xml:space="preserve"> PAKEITIMAI 06-29</t>
  </si>
  <si>
    <t>Kamajų A. Strazdo gimnazija</t>
  </si>
  <si>
    <t>Lėšos išlaidoms , susijusioms su mokyklų mokytojų, dirbančių pagal ikimokyklinio, priešmokyklinio, bendrojo  ugdymo ir profesinio mokymo programas, personalo optimizavimui ir atnaujinimui, apmokėti i6 viso:</t>
  </si>
  <si>
    <t xml:space="preserve">       Rokiškio rajono savivaldybės tarybos </t>
  </si>
  <si>
    <t xml:space="preserve">       UŽ TEIKIAMAS PASLAUGAS</t>
  </si>
  <si>
    <t>Įstaiga</t>
  </si>
  <si>
    <t>Planuojama gauti pajamų už teikiamas paslaugas</t>
  </si>
  <si>
    <t>Iš to skaičiaus</t>
  </si>
  <si>
    <t>tėvų įnašai</t>
  </si>
  <si>
    <t>pajamos už turto nuomą</t>
  </si>
  <si>
    <t>kitos atsitiktinės pajamos</t>
  </si>
  <si>
    <t xml:space="preserve">Turto valdymo ir ūkio skyrius </t>
  </si>
  <si>
    <t>Viešoji biblioteka</t>
  </si>
  <si>
    <t>Rokiškio baseinas</t>
  </si>
  <si>
    <t>M.-d. ,,Ąžuoliukas" Kavoliškio skyrius</t>
  </si>
  <si>
    <t>L.-d. ,,Varpelis"</t>
  </si>
  <si>
    <t>Senamiesčio prog. Laibgalių ikimokyklinio ir pradinio ugdymo sk.</t>
  </si>
  <si>
    <t>Juozo Tumo-Vaižganto gimnazija</t>
  </si>
  <si>
    <t>Juodupės gimnazijos neformal. šviet. sk.</t>
  </si>
  <si>
    <t>Kamajų Antano Strazdo gimnazija</t>
  </si>
  <si>
    <t>Kamajų Antano Strazdo gimnazijos Jūžintų sk.</t>
  </si>
  <si>
    <t>Kamajų gimnazijos ikimokykl. ugdymo sk.</t>
  </si>
  <si>
    <t>Kamajų gimnazijos neformal. šviet. sk.</t>
  </si>
  <si>
    <t>Obelių ikimok. ir priešmok. ugdymo sk.</t>
  </si>
  <si>
    <t>Obelių gimn. neformal. šviet. sk.</t>
  </si>
  <si>
    <t>Pandėlio gimnazija</t>
  </si>
  <si>
    <t>Muzikos mokyklos choreografijos sk.</t>
  </si>
  <si>
    <t>Jaunimo centras</t>
  </si>
  <si>
    <t xml:space="preserve">Pandėlio universalus daugiafunkcis centras </t>
  </si>
  <si>
    <t>Panemunėlio universalus daugiafunkcis centras iš viso</t>
  </si>
  <si>
    <t xml:space="preserve">                         ROKIŠKIO RAJONO SAVIVALDYBĖS BIUDŽETINIŲ ĮSTAIGŲ 2023 M. PAJAMOS</t>
  </si>
  <si>
    <t xml:space="preserve">       2023 m. birželio 29 d. sprendimo Nr. TS-</t>
  </si>
  <si>
    <t xml:space="preserve">                                                                                                              3 priedas</t>
  </si>
  <si>
    <t>Savivaldybės kitos išlaidos</t>
  </si>
  <si>
    <t>Trūkstamų specialistų pritraukimo į Panevėžio apskrities vyriausiojo policijos komisriato Rokiškio policijos komisariatą programa</t>
  </si>
  <si>
    <t>Talentingų žmonių rėmimo programa</t>
  </si>
  <si>
    <t>Architektūros ir  paveldosaugos skyrius  iš viso</t>
  </si>
  <si>
    <t>Aplinkos apsaugos rėmimo specialioji programa</t>
  </si>
  <si>
    <t>KAIMO PLĖTROS, APLINKOS APSAUGOS IR VERSLO SKATINIMAS (06)</t>
  </si>
  <si>
    <t xml:space="preserve">Architektūros ir paveldosaugos skyrius </t>
  </si>
  <si>
    <t>Aplinkos apsaugos rėmimo spec.programa</t>
  </si>
  <si>
    <t>Pastabos</t>
  </si>
  <si>
    <t xml:space="preserve">Projekto vykdymo laikotarpis 2022-04-27- 2024-01-15. </t>
  </si>
  <si>
    <t>Projekto veiklų pabaiga 2023-03-31</t>
  </si>
  <si>
    <t>Projekto pabaiga 2023 m. gegužės mėn., bet dar su ta pačia sutartim yra nupirkta ir saulės elektrinės priežiūra 5 m.</t>
  </si>
  <si>
    <t>2023 M. lėšos - VIP 998 tūkst. eur</t>
  </si>
  <si>
    <t xml:space="preserve"> Projekto pabaiga 2023 m. </t>
  </si>
  <si>
    <t>Projekto veiklos pratęstos, 2022 m. nepanaudotos lėšos - 1,60132, jų reikės 2023 m.</t>
  </si>
  <si>
    <t>Projekto vykdymo laikotarpis: 2022-03-01 -2023-08-31</t>
  </si>
  <si>
    <t xml:space="preserve">Projekto pabaiga 2023-12. Rangos darbai bus vykdomi 2023 m.,  II-IV MP bus teikiami 2023 m. 05-12 mėn. </t>
  </si>
  <si>
    <t>Projekto pabaiga 2023-12.  Vyksta rangos darbai.2023 m. bus teikiami  III-IV  MP.</t>
  </si>
  <si>
    <t xml:space="preserve">Lengvatinės paskolos ir MF lėšos, SB lėšos - netinkamos finansuoti  inžinerinės paslaugos </t>
  </si>
  <si>
    <t>Projekto pabaiga 2025-05-01</t>
  </si>
  <si>
    <t>projekto veiklų pabaiga  2023-03-31</t>
  </si>
  <si>
    <t xml:space="preserve">Projekto laikotarpis nuo 2022-06-01 iki2023-08-31. SB lėšos reikalingos  1843,00 eurų 2023 m. sausio-gegužės mėn. projekto veikloms įgyvendinti. Lėšos bus grąžintos iki 2023-12 </t>
  </si>
  <si>
    <t xml:space="preserve">Projekto laikotarpis 2022-02-01 - 2023-06-30. 2023 m. reikės prisidėti SB lėšomis -  1415,6 Eur . Lėšos bus grąžintos 2023-12 mėn. </t>
  </si>
  <si>
    <t>Lengvatinės paskolos ir MF lėšos, SB lėšos -netinkamoms finansuoti neergetinio efektyvumo išlaidoms ir inžinerinėms paslaugoms (1621,62+7000 Eur)</t>
  </si>
  <si>
    <t>Finansuojama KPPP lėšomis</t>
  </si>
  <si>
    <t xml:space="preserve">Pabaiga 2023-06. </t>
  </si>
  <si>
    <t>SB lėšos bus panaudotos PVM mokesčio padengimui. Projekto laikotarpis: 2022 m. balandžio -2023 m. gruodžio mėn.</t>
  </si>
  <si>
    <t xml:space="preserve">Su NMA sutartis pasirašyta 2023-01-02. Ruošiama projektavimo paslaugų pirkimo sutartis. Projekto įgyvendinimo laikotarpis - 2023-2024 m. </t>
  </si>
  <si>
    <t xml:space="preserve">Su NMA sutartis pasirašyta 2023-01-03. Ruošiama projektavimo paslaugų pirkimo sutartis. Projekto įgyvendinimo laikotarpis - 2023-2024 m. </t>
  </si>
  <si>
    <t xml:space="preserve">Projektas baigiamas  2023-03-23, bet bus prašoma 1 mėn. partęsimo. </t>
  </si>
  <si>
    <t xml:space="preserve">po projekto įgyvendinimo praėjus 15 mėnesių parengta  ŠESD ataskaita </t>
  </si>
  <si>
    <t xml:space="preserve">Projekto laikotarpis nuo 2020-09-29 iki2023-09-28. SB lėšos reikalingos  3967,80 eurų 2023 m. sausio-rugsėjo mėn. projekto veikloms įgyvendinti. Lėos bus grąžintos iki 2023-12
</t>
  </si>
  <si>
    <t>"Mano upė tavo"</t>
  </si>
  <si>
    <t>Juodupės miestelio bendruomenė</t>
  </si>
  <si>
    <t>Lėšos skiriamos laimėtam  Maximos konkurso "Mes - bendruomenė" projektui dalinai finansuoti</t>
  </si>
  <si>
    <t>„Atviros ekosistemos atsiskaitymams negrynaisiais pinigais bendrojo ugdymo įstaigų valgyklose kūrimas“, Nr. 04-002-P-0001</t>
  </si>
  <si>
    <t xml:space="preserve">Projekto laikotarpis 2023-05-04 - 2023-09-30. Reikalinga apyvartinėms projekto įgyvendinimo veikloms apmokėti skolintis savivaldybės lėšas, kurios visos  bus grąžintos 2023-12 mėn.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</si>
  <si>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</si>
  <si>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J.Tūbelio progimnazija</t>
  </si>
  <si>
    <t>pažymėta papildomas skyrimas</t>
  </si>
  <si>
    <t>pažymėta vidiniai keitimai</t>
  </si>
  <si>
    <t xml:space="preserve">Pandėlio seniūnija                     </t>
  </si>
  <si>
    <t>Velykalnio bendruomenės Lašo g. teritorijos sutvarkymo projektui</t>
  </si>
  <si>
    <t>Komunikacijos ir kultūros skyrius iš viso</t>
  </si>
  <si>
    <t>Nevyriausybinių organizac. projektų finansavimas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</si>
</sst>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-* #,##0.00\ _€_-;\-* #,##0.00\ _€_-;_-* &quot;-&quot;??\ _€_-;_-@_-"/>
    <numFmt numFmtId="165" formatCode="_-* #,##0.00\ _L_t_-;\-* #,##0.00\ _L_t_-;_-* &quot;-&quot;??\ _L_t_-;_-@_-"/>
    <numFmt numFmtId="166" formatCode="0.0"/>
    <numFmt numFmtId="167" formatCode="0.000"/>
    <numFmt numFmtId="168" formatCode="0.0000"/>
    <numFmt numFmtId="169" formatCode="0.00000"/>
    <numFmt numFmtId="170" formatCode="#,##0.000000"/>
  </numFmts>
  <fonts count="44" x14ac:knownFonts="1">
    <font>
      <sz val="10"/>
      <name val="Arial"/>
      <charset val="186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z val="10"/>
      <name val="Times New Roman"/>
      <family val="1"/>
      <charset val="186"/>
    </font>
    <font>
      <sz val="8"/>
      <name val="Arial"/>
      <family val="2"/>
      <charset val="186"/>
    </font>
    <font>
      <sz val="10"/>
      <name val="Arial"/>
      <family val="2"/>
      <charset val="186"/>
    </font>
    <font>
      <b/>
      <sz val="10"/>
      <name val="Arial"/>
      <family val="2"/>
      <charset val="186"/>
    </font>
    <font>
      <b/>
      <sz val="8"/>
      <name val="Arial"/>
      <family val="2"/>
      <charset val="186"/>
    </font>
    <font>
      <sz val="9"/>
      <name val="Arial"/>
      <family val="2"/>
      <charset val="186"/>
    </font>
    <font>
      <i/>
      <sz val="10"/>
      <name val="Arial"/>
      <family val="2"/>
      <charset val="186"/>
    </font>
    <font>
      <b/>
      <sz val="9"/>
      <name val="Arial"/>
      <family val="2"/>
      <charset val="186"/>
    </font>
    <font>
      <b/>
      <sz val="12"/>
      <name val="Arial"/>
      <family val="2"/>
      <charset val="186"/>
    </font>
    <font>
      <sz val="10"/>
      <color indexed="10"/>
      <name val="Arial"/>
      <family val="2"/>
      <charset val="186"/>
    </font>
    <font>
      <b/>
      <sz val="11"/>
      <name val="Arial"/>
      <family val="2"/>
      <charset val="186"/>
    </font>
    <font>
      <i/>
      <sz val="9"/>
      <name val="Arial"/>
      <family val="2"/>
      <charset val="186"/>
    </font>
    <font>
      <sz val="10"/>
      <color indexed="8"/>
      <name val="Arial"/>
      <family val="2"/>
    </font>
    <font>
      <sz val="10"/>
      <color indexed="8"/>
      <name val="Arial"/>
      <family val="2"/>
      <charset val="186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sz val="10"/>
      <name val="Arial"/>
      <family val="2"/>
    </font>
    <font>
      <sz val="11"/>
      <color theme="1"/>
      <name val="Calibri"/>
      <family val="2"/>
      <charset val="186"/>
      <scheme val="minor"/>
    </font>
    <font>
      <sz val="10"/>
      <color rgb="FF000000"/>
      <name val="Arial"/>
      <family val="2"/>
      <charset val="186"/>
    </font>
    <font>
      <i/>
      <sz val="12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sz val="12"/>
      <color rgb="FFFF0000"/>
      <name val="Times New Roman"/>
      <family val="1"/>
      <charset val="186"/>
    </font>
    <font>
      <b/>
      <i/>
      <sz val="12"/>
      <name val="Times New Roman"/>
      <family val="1"/>
      <charset val="186"/>
    </font>
    <font>
      <b/>
      <sz val="10"/>
      <color theme="1"/>
      <name val="Arial"/>
      <family val="2"/>
      <charset val="186"/>
    </font>
    <font>
      <b/>
      <i/>
      <sz val="10"/>
      <name val="Arial"/>
      <family val="2"/>
      <charset val="186"/>
    </font>
    <font>
      <b/>
      <sz val="14"/>
      <name val="Times New Roman"/>
      <family val="1"/>
      <charset val="186"/>
    </font>
    <font>
      <sz val="11"/>
      <name val="Arial"/>
      <family val="2"/>
      <charset val="186"/>
    </font>
    <font>
      <b/>
      <sz val="10"/>
      <name val="Times New Roman"/>
      <family val="1"/>
      <charset val="186"/>
    </font>
    <font>
      <b/>
      <strike/>
      <sz val="10"/>
      <name val="Arial"/>
      <family val="2"/>
      <charset val="186"/>
    </font>
    <font>
      <strike/>
      <sz val="10"/>
      <name val="Arial"/>
      <family val="2"/>
      <charset val="186"/>
    </font>
    <font>
      <sz val="11"/>
      <color rgb="FFFF0000"/>
      <name val="Times New Roman"/>
      <family val="1"/>
      <charset val="186"/>
    </font>
    <font>
      <sz val="10"/>
      <color rgb="FFFF0000"/>
      <name val="Arial"/>
      <family val="2"/>
      <charset val="186"/>
    </font>
    <font>
      <b/>
      <sz val="10"/>
      <color rgb="FFFF0000"/>
      <name val="Arial"/>
      <family val="2"/>
      <charset val="186"/>
    </font>
    <font>
      <i/>
      <sz val="11"/>
      <name val="Times New Roman"/>
      <family val="1"/>
      <charset val="186"/>
    </font>
    <font>
      <b/>
      <sz val="11"/>
      <color rgb="FFFF0000"/>
      <name val="Arial"/>
      <family val="2"/>
      <charset val="186"/>
    </font>
    <font>
      <sz val="12"/>
      <color rgb="FFFF0000"/>
      <name val="Times New Roman"/>
      <family val="1"/>
      <charset val="186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183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medium">
        <color indexed="64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medium">
        <color indexed="64"/>
      </right>
      <top/>
      <bottom style="thin">
        <color indexed="0"/>
      </bottom>
      <diagonal/>
    </border>
    <border>
      <left style="medium">
        <color indexed="64"/>
      </left>
      <right/>
      <top/>
      <bottom style="thin">
        <color indexed="0"/>
      </bottom>
      <diagonal/>
    </border>
    <border>
      <left style="medium">
        <color indexed="64"/>
      </left>
      <right style="thin">
        <color indexed="0"/>
      </right>
      <top style="medium">
        <color indexed="64"/>
      </top>
      <bottom style="medium">
        <color indexed="64"/>
      </bottom>
      <diagonal/>
    </border>
    <border>
      <left style="thin">
        <color indexed="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indexed="0"/>
      </right>
      <top/>
      <bottom style="thin">
        <color indexed="64"/>
      </bottom>
      <diagonal/>
    </border>
    <border>
      <left style="thin">
        <color indexed="0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0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0"/>
      </right>
      <top/>
      <bottom/>
      <diagonal/>
    </border>
    <border>
      <left style="thin">
        <color indexed="0"/>
      </left>
      <right style="medium">
        <color indexed="64"/>
      </right>
      <top/>
      <bottom/>
      <diagonal/>
    </border>
    <border>
      <left style="thin">
        <color indexed="0"/>
      </left>
      <right/>
      <top/>
      <bottom style="thin">
        <color indexed="0"/>
      </bottom>
      <diagonal/>
    </border>
    <border>
      <left style="thin">
        <color indexed="0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medium">
        <color indexed="64"/>
      </right>
      <top style="thin">
        <color indexed="0"/>
      </top>
      <bottom/>
      <diagonal/>
    </border>
    <border>
      <left/>
      <right style="thin">
        <color indexed="0"/>
      </right>
      <top style="thin">
        <color indexed="0"/>
      </top>
      <bottom/>
      <diagonal/>
    </border>
    <border>
      <left style="medium">
        <color indexed="64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medium">
        <color indexed="64"/>
      </right>
      <top style="thin">
        <color indexed="0"/>
      </top>
      <bottom style="thin">
        <color indexed="0"/>
      </bottom>
      <diagonal/>
    </border>
    <border>
      <left style="medium">
        <color indexed="64"/>
      </left>
      <right style="medium">
        <color indexed="64"/>
      </right>
      <top style="thin">
        <color indexed="0"/>
      </top>
      <bottom style="thin">
        <color indexed="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0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0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0"/>
      </right>
      <top/>
      <bottom/>
      <diagonal/>
    </border>
    <border>
      <left style="thin">
        <color indexed="0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0"/>
      </bottom>
      <diagonal/>
    </border>
    <border>
      <left style="thin">
        <color indexed="8"/>
      </left>
      <right style="thin">
        <color indexed="0"/>
      </right>
      <top/>
      <bottom style="thin">
        <color indexed="0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0"/>
      </top>
      <bottom/>
      <diagonal/>
    </border>
    <border>
      <left/>
      <right style="thin">
        <color indexed="0"/>
      </right>
      <top style="medium">
        <color indexed="64"/>
      </top>
      <bottom/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/>
      <diagonal/>
    </border>
    <border>
      <left style="medium">
        <color indexed="64"/>
      </left>
      <right style="medium">
        <color indexed="64"/>
      </right>
      <top style="thin">
        <color indexed="0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0"/>
      </top>
      <bottom style="thin">
        <color indexed="0"/>
      </bottom>
      <diagonal/>
    </border>
    <border>
      <left style="medium">
        <color indexed="64"/>
      </left>
      <right style="medium">
        <color indexed="64"/>
      </right>
      <top style="thin">
        <color indexed="0"/>
      </top>
      <bottom/>
      <diagonal/>
    </border>
    <border>
      <left style="thin">
        <color indexed="0"/>
      </left>
      <right/>
      <top style="thin">
        <color indexed="0"/>
      </top>
      <bottom/>
      <diagonal/>
    </border>
    <border>
      <left style="medium">
        <color indexed="64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medium">
        <color indexed="64"/>
      </right>
      <top style="thin">
        <color indexed="0"/>
      </top>
      <bottom/>
      <diagonal/>
    </border>
    <border>
      <left/>
      <right style="thin">
        <color indexed="0"/>
      </right>
      <top/>
      <bottom style="thin">
        <color indexed="64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 style="medium">
        <color indexed="64"/>
      </right>
      <top/>
      <bottom style="thin">
        <color indexed="0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1328">
    <xf numFmtId="0" fontId="0" fillId="0" borderId="0"/>
    <xf numFmtId="0" fontId="20" fillId="0" borderId="0"/>
    <xf numFmtId="0" fontId="26" fillId="0" borderId="0"/>
    <xf numFmtId="0" fontId="21" fillId="0" borderId="0"/>
    <xf numFmtId="0" fontId="10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0" fontId="10" fillId="0" borderId="0"/>
    <xf numFmtId="0" fontId="26" fillId="0" borderId="0"/>
    <xf numFmtId="0" fontId="26" fillId="0" borderId="0"/>
    <xf numFmtId="0" fontId="2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</cellStyleXfs>
  <cellXfs count="1011">
    <xf numFmtId="0" fontId="0" fillId="0" borderId="0" xfId="0"/>
    <xf numFmtId="0" fontId="6" fillId="0" borderId="0" xfId="0" applyFont="1"/>
    <xf numFmtId="0" fontId="7" fillId="0" borderId="0" xfId="0" applyFont="1"/>
    <xf numFmtId="0" fontId="12" fillId="0" borderId="0" xfId="0" applyFont="1"/>
    <xf numFmtId="16" fontId="0" fillId="0" borderId="0" xfId="0" applyNumberFormat="1"/>
    <xf numFmtId="0" fontId="11" fillId="0" borderId="0" xfId="0" applyFont="1"/>
    <xf numFmtId="0" fontId="10" fillId="0" borderId="0" xfId="0" applyFont="1"/>
    <xf numFmtId="167" fontId="11" fillId="0" borderId="1" xfId="0" applyNumberFormat="1" applyFont="1" applyBorder="1"/>
    <xf numFmtId="167" fontId="0" fillId="3" borderId="1" xfId="0" applyNumberFormat="1" applyFill="1" applyBorder="1"/>
    <xf numFmtId="0" fontId="9" fillId="0" borderId="0" xfId="0" applyFont="1"/>
    <xf numFmtId="0" fontId="10" fillId="0" borderId="5" xfId="9" applyBorder="1" applyAlignment="1">
      <alignment horizontal="left" vertical="center" wrapText="1"/>
    </xf>
    <xf numFmtId="167" fontId="10" fillId="0" borderId="6" xfId="0" applyNumberFormat="1" applyFont="1" applyBorder="1"/>
    <xf numFmtId="0" fontId="10" fillId="0" borderId="2" xfId="9" applyBorder="1" applyAlignment="1">
      <alignment horizontal="center" vertical="center" wrapText="1"/>
    </xf>
    <xf numFmtId="167" fontId="10" fillId="0" borderId="7" xfId="0" applyNumberFormat="1" applyFont="1" applyBorder="1"/>
    <xf numFmtId="167" fontId="10" fillId="0" borderId="3" xfId="9" applyNumberFormat="1" applyBorder="1" applyAlignment="1">
      <alignment horizontal="right" vertical="center" wrapText="1"/>
    </xf>
    <xf numFmtId="0" fontId="10" fillId="0" borderId="5" xfId="0" applyFont="1" applyBorder="1"/>
    <xf numFmtId="167" fontId="10" fillId="0" borderId="3" xfId="0" applyNumberFormat="1" applyFont="1" applyBorder="1"/>
    <xf numFmtId="0" fontId="10" fillId="0" borderId="3" xfId="9" applyBorder="1" applyAlignment="1">
      <alignment horizontal="right" vertical="center" wrapText="1"/>
    </xf>
    <xf numFmtId="0" fontId="11" fillId="0" borderId="5" xfId="0" applyFont="1" applyBorder="1"/>
    <xf numFmtId="167" fontId="11" fillId="0" borderId="6" xfId="0" applyNumberFormat="1" applyFont="1" applyBorder="1"/>
    <xf numFmtId="167" fontId="11" fillId="0" borderId="3" xfId="0" applyNumberFormat="1" applyFont="1" applyBorder="1"/>
    <xf numFmtId="167" fontId="11" fillId="0" borderId="2" xfId="0" applyNumberFormat="1" applyFont="1" applyBorder="1"/>
    <xf numFmtId="167" fontId="11" fillId="0" borderId="7" xfId="0" applyNumberFormat="1" applyFont="1" applyBorder="1"/>
    <xf numFmtId="167" fontId="10" fillId="0" borderId="2" xfId="0" applyNumberFormat="1" applyFont="1" applyBorder="1"/>
    <xf numFmtId="167" fontId="10" fillId="0" borderId="1" xfId="0" applyNumberFormat="1" applyFont="1" applyBorder="1"/>
    <xf numFmtId="167" fontId="11" fillId="2" borderId="3" xfId="0" applyNumberFormat="1" applyFont="1" applyFill="1" applyBorder="1"/>
    <xf numFmtId="0" fontId="11" fillId="0" borderId="5" xfId="0" applyFont="1" applyBorder="1" applyAlignment="1">
      <alignment wrapText="1"/>
    </xf>
    <xf numFmtId="167" fontId="11" fillId="0" borderId="8" xfId="0" applyNumberFormat="1" applyFont="1" applyBorder="1"/>
    <xf numFmtId="167" fontId="11" fillId="0" borderId="9" xfId="0" applyNumberFormat="1" applyFont="1" applyBorder="1"/>
    <xf numFmtId="167" fontId="10" fillId="0" borderId="10" xfId="0" applyNumberFormat="1" applyFont="1" applyBorder="1"/>
    <xf numFmtId="167" fontId="11" fillId="3" borderId="7" xfId="0" applyNumberFormat="1" applyFont="1" applyFill="1" applyBorder="1"/>
    <xf numFmtId="0" fontId="14" fillId="2" borderId="5" xfId="0" applyFont="1" applyFill="1" applyBorder="1"/>
    <xf numFmtId="0" fontId="14" fillId="0" borderId="5" xfId="0" applyFont="1" applyBorder="1"/>
    <xf numFmtId="167" fontId="11" fillId="0" borderId="7" xfId="0" applyNumberFormat="1" applyFont="1" applyBorder="1" applyAlignment="1">
      <alignment vertical="top" wrapText="1"/>
    </xf>
    <xf numFmtId="0" fontId="11" fillId="0" borderId="11" xfId="0" applyFont="1" applyBorder="1"/>
    <xf numFmtId="167" fontId="11" fillId="0" borderId="12" xfId="0" applyNumberFormat="1" applyFont="1" applyBorder="1"/>
    <xf numFmtId="167" fontId="11" fillId="0" borderId="13" xfId="0" applyNumberFormat="1" applyFont="1" applyBorder="1"/>
    <xf numFmtId="167" fontId="11" fillId="0" borderId="14" xfId="0" applyNumberFormat="1" applyFont="1" applyBorder="1"/>
    <xf numFmtId="167" fontId="11" fillId="0" borderId="15" xfId="0" applyNumberFormat="1" applyFont="1" applyBorder="1"/>
    <xf numFmtId="167" fontId="11" fillId="0" borderId="16" xfId="0" applyNumberFormat="1" applyFont="1" applyBorder="1"/>
    <xf numFmtId="167" fontId="10" fillId="0" borderId="14" xfId="0" applyNumberFormat="1" applyFont="1" applyBorder="1"/>
    <xf numFmtId="167" fontId="10" fillId="0" borderId="15" xfId="0" applyNumberFormat="1" applyFont="1" applyBorder="1"/>
    <xf numFmtId="167" fontId="10" fillId="0" borderId="13" xfId="0" applyNumberFormat="1" applyFont="1" applyBorder="1"/>
    <xf numFmtId="167" fontId="10" fillId="0" borderId="16" xfId="0" applyNumberFormat="1" applyFont="1" applyBorder="1"/>
    <xf numFmtId="167" fontId="11" fillId="0" borderId="17" xfId="0" applyNumberFormat="1" applyFont="1" applyBorder="1"/>
    <xf numFmtId="0" fontId="11" fillId="0" borderId="5" xfId="0" applyFont="1" applyBorder="1" applyAlignment="1">
      <alignment horizontal="left"/>
    </xf>
    <xf numFmtId="0" fontId="11" fillId="2" borderId="5" xfId="0" applyFont="1" applyFill="1" applyBorder="1"/>
    <xf numFmtId="0" fontId="11" fillId="0" borderId="18" xfId="0" applyFont="1" applyBorder="1"/>
    <xf numFmtId="167" fontId="11" fillId="0" borderId="19" xfId="0" applyNumberFormat="1" applyFont="1" applyBorder="1"/>
    <xf numFmtId="167" fontId="11" fillId="0" borderId="20" xfId="0" applyNumberFormat="1" applyFont="1" applyBorder="1"/>
    <xf numFmtId="167" fontId="10" fillId="0" borderId="21" xfId="0" applyNumberFormat="1" applyFont="1" applyBorder="1"/>
    <xf numFmtId="167" fontId="11" fillId="0" borderId="21" xfId="0" applyNumberFormat="1" applyFont="1" applyBorder="1"/>
    <xf numFmtId="167" fontId="11" fillId="0" borderId="25" xfId="0" applyNumberFormat="1" applyFont="1" applyBorder="1"/>
    <xf numFmtId="167" fontId="11" fillId="3" borderId="26" xfId="0" applyNumberFormat="1" applyFont="1" applyFill="1" applyBorder="1"/>
    <xf numFmtId="167" fontId="11" fillId="0" borderId="27" xfId="0" applyNumberFormat="1" applyFont="1" applyBorder="1"/>
    <xf numFmtId="167" fontId="11" fillId="0" borderId="28" xfId="0" applyNumberFormat="1" applyFont="1" applyBorder="1"/>
    <xf numFmtId="167" fontId="11" fillId="0" borderId="29" xfId="0" applyNumberFormat="1" applyFont="1" applyBorder="1"/>
    <xf numFmtId="167" fontId="11" fillId="0" borderId="26" xfId="0" applyNumberFormat="1" applyFont="1" applyBorder="1"/>
    <xf numFmtId="167" fontId="11" fillId="3" borderId="29" xfId="0" applyNumberFormat="1" applyFont="1" applyFill="1" applyBorder="1"/>
    <xf numFmtId="0" fontId="17" fillId="0" borderId="0" xfId="0" applyFont="1"/>
    <xf numFmtId="0" fontId="10" fillId="0" borderId="30" xfId="9" applyBorder="1" applyAlignment="1">
      <alignment horizontal="center" vertical="center" wrapText="1"/>
    </xf>
    <xf numFmtId="0" fontId="13" fillId="0" borderId="30" xfId="9" applyFont="1" applyBorder="1" applyAlignment="1">
      <alignment horizontal="center" vertical="center" wrapText="1"/>
    </xf>
    <xf numFmtId="0" fontId="0" fillId="0" borderId="23" xfId="0" applyBorder="1" applyAlignment="1">
      <alignment vertical="top"/>
    </xf>
    <xf numFmtId="0" fontId="18" fillId="0" borderId="23" xfId="0" applyFont="1" applyBorder="1" applyAlignment="1">
      <alignment wrapText="1"/>
    </xf>
    <xf numFmtId="167" fontId="11" fillId="0" borderId="31" xfId="0" applyNumberFormat="1" applyFont="1" applyBorder="1"/>
    <xf numFmtId="167" fontId="11" fillId="0" borderId="32" xfId="0" applyNumberFormat="1" applyFont="1" applyBorder="1"/>
    <xf numFmtId="167" fontId="11" fillId="0" borderId="24" xfId="0" applyNumberFormat="1" applyFont="1" applyBorder="1"/>
    <xf numFmtId="0" fontId="0" fillId="0" borderId="33" xfId="0" applyBorder="1" applyAlignment="1">
      <alignment vertical="top"/>
    </xf>
    <xf numFmtId="0" fontId="11" fillId="0" borderId="33" xfId="9" applyFont="1" applyBorder="1" applyAlignment="1">
      <alignment horizontal="left" vertical="center" wrapText="1"/>
    </xf>
    <xf numFmtId="167" fontId="11" fillId="0" borderId="34" xfId="0" applyNumberFormat="1" applyFont="1" applyBorder="1"/>
    <xf numFmtId="0" fontId="10" fillId="0" borderId="35" xfId="9" applyBorder="1" applyAlignment="1">
      <alignment horizontal="center" vertical="center" wrapText="1"/>
    </xf>
    <xf numFmtId="167" fontId="11" fillId="0" borderId="36" xfId="9" applyNumberFormat="1" applyFont="1" applyBorder="1" applyAlignment="1">
      <alignment horizontal="right" vertical="center" wrapText="1"/>
    </xf>
    <xf numFmtId="167" fontId="11" fillId="0" borderId="37" xfId="9" applyNumberFormat="1" applyFont="1" applyBorder="1" applyAlignment="1">
      <alignment horizontal="right" vertical="center" wrapText="1"/>
    </xf>
    <xf numFmtId="167" fontId="11" fillId="0" borderId="38" xfId="9" applyNumberFormat="1" applyFont="1" applyBorder="1" applyAlignment="1">
      <alignment horizontal="right" vertical="center" wrapText="1"/>
    </xf>
    <xf numFmtId="167" fontId="11" fillId="0" borderId="37" xfId="0" applyNumberFormat="1" applyFont="1" applyBorder="1"/>
    <xf numFmtId="167" fontId="11" fillId="0" borderId="35" xfId="0" applyNumberFormat="1" applyFont="1" applyBorder="1"/>
    <xf numFmtId="167" fontId="11" fillId="0" borderId="36" xfId="0" applyNumberFormat="1" applyFont="1" applyBorder="1"/>
    <xf numFmtId="167" fontId="11" fillId="0" borderId="38" xfId="0" applyNumberFormat="1" applyFont="1" applyBorder="1"/>
    <xf numFmtId="167" fontId="11" fillId="0" borderId="39" xfId="0" applyNumberFormat="1" applyFont="1" applyBorder="1"/>
    <xf numFmtId="167" fontId="11" fillId="0" borderId="40" xfId="0" applyNumberFormat="1" applyFont="1" applyBorder="1"/>
    <xf numFmtId="167" fontId="11" fillId="0" borderId="41" xfId="0" applyNumberFormat="1" applyFont="1" applyBorder="1"/>
    <xf numFmtId="0" fontId="11" fillId="0" borderId="33" xfId="0" applyFont="1" applyBorder="1"/>
    <xf numFmtId="0" fontId="0" fillId="0" borderId="5" xfId="0" applyBorder="1" applyAlignment="1">
      <alignment vertical="top"/>
    </xf>
    <xf numFmtId="167" fontId="0" fillId="2" borderId="3" xfId="0" applyNumberFormat="1" applyFill="1" applyBorder="1"/>
    <xf numFmtId="167" fontId="0" fillId="0" borderId="1" xfId="0" applyNumberFormat="1" applyBorder="1"/>
    <xf numFmtId="167" fontId="0" fillId="0" borderId="3" xfId="0" applyNumberFormat="1" applyBorder="1"/>
    <xf numFmtId="167" fontId="0" fillId="0" borderId="2" xfId="0" applyNumberFormat="1" applyBorder="1"/>
    <xf numFmtId="167" fontId="0" fillId="0" borderId="7" xfId="0" applyNumberFormat="1" applyBorder="1"/>
    <xf numFmtId="167" fontId="11" fillId="0" borderId="10" xfId="0" applyNumberFormat="1" applyFont="1" applyBorder="1"/>
    <xf numFmtId="167" fontId="0" fillId="0" borderId="9" xfId="0" applyNumberFormat="1" applyBorder="1"/>
    <xf numFmtId="167" fontId="16" fillId="0" borderId="7" xfId="0" applyNumberFormat="1" applyFont="1" applyBorder="1"/>
    <xf numFmtId="167" fontId="0" fillId="0" borderId="6" xfId="0" applyNumberFormat="1" applyBorder="1"/>
    <xf numFmtId="167" fontId="0" fillId="0" borderId="10" xfId="0" applyNumberFormat="1" applyBorder="1"/>
    <xf numFmtId="0" fontId="19" fillId="0" borderId="5" xfId="0" applyFont="1" applyBorder="1" applyAlignment="1">
      <alignment wrapText="1"/>
    </xf>
    <xf numFmtId="167" fontId="0" fillId="0" borderId="8" xfId="0" applyNumberFormat="1" applyBorder="1"/>
    <xf numFmtId="0" fontId="14" fillId="0" borderId="5" xfId="0" applyFont="1" applyBorder="1" applyAlignment="1">
      <alignment wrapText="1"/>
    </xf>
    <xf numFmtId="0" fontId="0" fillId="0" borderId="5" xfId="0" applyBorder="1"/>
    <xf numFmtId="0" fontId="0" fillId="0" borderId="18" xfId="0" applyBorder="1" applyAlignment="1">
      <alignment vertical="top"/>
    </xf>
    <xf numFmtId="167" fontId="0" fillId="0" borderId="24" xfId="0" applyNumberFormat="1" applyBorder="1"/>
    <xf numFmtId="167" fontId="11" fillId="0" borderId="42" xfId="0" applyNumberFormat="1" applyFont="1" applyBorder="1"/>
    <xf numFmtId="167" fontId="0" fillId="0" borderId="35" xfId="0" applyNumberFormat="1" applyBorder="1"/>
    <xf numFmtId="167" fontId="11" fillId="0" borderId="4" xfId="0" applyNumberFormat="1" applyFont="1" applyBorder="1"/>
    <xf numFmtId="167" fontId="11" fillId="0" borderId="43" xfId="0" applyNumberFormat="1" applyFont="1" applyBorder="1"/>
    <xf numFmtId="167" fontId="0" fillId="0" borderId="44" xfId="0" applyNumberFormat="1" applyBorder="1"/>
    <xf numFmtId="167" fontId="0" fillId="0" borderId="41" xfId="0" applyNumberFormat="1" applyBorder="1"/>
    <xf numFmtId="167" fontId="11" fillId="0" borderId="45" xfId="0" applyNumberFormat="1" applyFont="1" applyBorder="1"/>
    <xf numFmtId="167" fontId="0" fillId="0" borderId="46" xfId="0" applyNumberFormat="1" applyBorder="1"/>
    <xf numFmtId="167" fontId="0" fillId="0" borderId="39" xfId="0" applyNumberFormat="1" applyBorder="1"/>
    <xf numFmtId="167" fontId="0" fillId="0" borderId="37" xfId="0" applyNumberFormat="1" applyBorder="1"/>
    <xf numFmtId="167" fontId="0" fillId="0" borderId="47" xfId="0" applyNumberFormat="1" applyBorder="1"/>
    <xf numFmtId="0" fontId="19" fillId="0" borderId="5" xfId="0" applyFont="1" applyBorder="1"/>
    <xf numFmtId="0" fontId="0" fillId="0" borderId="11" xfId="0" applyBorder="1" applyAlignment="1">
      <alignment vertical="top"/>
    </xf>
    <xf numFmtId="167" fontId="0" fillId="0" borderId="20" xfId="0" applyNumberFormat="1" applyBorder="1"/>
    <xf numFmtId="167" fontId="0" fillId="0" borderId="19" xfId="0" applyNumberFormat="1" applyBorder="1"/>
    <xf numFmtId="167" fontId="0" fillId="0" borderId="21" xfId="0" applyNumberFormat="1" applyBorder="1"/>
    <xf numFmtId="167" fontId="0" fillId="0" borderId="48" xfId="0" applyNumberFormat="1" applyBorder="1"/>
    <xf numFmtId="167" fontId="10" fillId="0" borderId="19" xfId="0" applyNumberFormat="1" applyFont="1" applyBorder="1"/>
    <xf numFmtId="167" fontId="11" fillId="3" borderId="31" xfId="0" applyNumberFormat="1" applyFont="1" applyFill="1" applyBorder="1"/>
    <xf numFmtId="167" fontId="11" fillId="3" borderId="25" xfId="0" applyNumberFormat="1" applyFont="1" applyFill="1" applyBorder="1"/>
    <xf numFmtId="167" fontId="0" fillId="0" borderId="29" xfId="0" applyNumberFormat="1" applyBorder="1"/>
    <xf numFmtId="167" fontId="0" fillId="0" borderId="25" xfId="0" applyNumberFormat="1" applyBorder="1"/>
    <xf numFmtId="0" fontId="11" fillId="0" borderId="49" xfId="0" applyFont="1" applyBorder="1" applyAlignment="1">
      <alignment wrapText="1"/>
    </xf>
    <xf numFmtId="167" fontId="11" fillId="0" borderId="50" xfId="0" applyNumberFormat="1" applyFont="1" applyBorder="1"/>
    <xf numFmtId="167" fontId="0" fillId="0" borderId="40" xfId="0" applyNumberFormat="1" applyBorder="1"/>
    <xf numFmtId="167" fontId="11" fillId="3" borderId="3" xfId="0" applyNumberFormat="1" applyFont="1" applyFill="1" applyBorder="1"/>
    <xf numFmtId="167" fontId="10" fillId="3" borderId="7" xfId="0" applyNumberFormat="1" applyFont="1" applyFill="1" applyBorder="1"/>
    <xf numFmtId="167" fontId="10" fillId="3" borderId="3" xfId="0" applyNumberFormat="1" applyFont="1" applyFill="1" applyBorder="1"/>
    <xf numFmtId="0" fontId="14" fillId="0" borderId="11" xfId="0" applyFont="1" applyBorder="1"/>
    <xf numFmtId="0" fontId="14" fillId="2" borderId="40" xfId="0" applyFont="1" applyFill="1" applyBorder="1"/>
    <xf numFmtId="0" fontId="14" fillId="2" borderId="40" xfId="0" applyFont="1" applyFill="1" applyBorder="1" applyAlignment="1">
      <alignment vertical="top" wrapText="1"/>
    </xf>
    <xf numFmtId="0" fontId="15" fillId="0" borderId="5" xfId="0" applyFont="1" applyBorder="1"/>
    <xf numFmtId="167" fontId="0" fillId="0" borderId="15" xfId="0" applyNumberFormat="1" applyBorder="1"/>
    <xf numFmtId="167" fontId="0" fillId="0" borderId="13" xfId="0" applyNumberFormat="1" applyBorder="1"/>
    <xf numFmtId="167" fontId="0" fillId="0" borderId="16" xfId="0" applyNumberFormat="1" applyBorder="1"/>
    <xf numFmtId="0" fontId="18" fillId="0" borderId="23" xfId="0" applyFont="1" applyBorder="1" applyAlignment="1">
      <alignment horizontal="left" vertical="center" wrapText="1"/>
    </xf>
    <xf numFmtId="0" fontId="0" fillId="0" borderId="5" xfId="0" applyBorder="1" applyAlignment="1">
      <alignment vertical="top" wrapText="1"/>
    </xf>
    <xf numFmtId="0" fontId="14" fillId="2" borderId="5" xfId="0" applyFont="1" applyFill="1" applyBorder="1" applyAlignment="1">
      <alignment vertical="top" wrapText="1"/>
    </xf>
    <xf numFmtId="167" fontId="10" fillId="0" borderId="7" xfId="0" applyNumberFormat="1" applyFont="1" applyBorder="1" applyAlignment="1">
      <alignment wrapText="1"/>
    </xf>
    <xf numFmtId="167" fontId="0" fillId="0" borderId="3" xfId="0" applyNumberFormat="1" applyBorder="1" applyAlignment="1">
      <alignment wrapText="1"/>
    </xf>
    <xf numFmtId="167" fontId="11" fillId="0" borderId="3" xfId="0" applyNumberFormat="1" applyFont="1" applyBorder="1" applyAlignment="1">
      <alignment wrapText="1"/>
    </xf>
    <xf numFmtId="167" fontId="11" fillId="0" borderId="1" xfId="0" applyNumberFormat="1" applyFont="1" applyBorder="1" applyAlignment="1">
      <alignment wrapText="1"/>
    </xf>
    <xf numFmtId="167" fontId="0" fillId="0" borderId="6" xfId="0" applyNumberFormat="1" applyBorder="1" applyAlignment="1">
      <alignment wrapText="1"/>
    </xf>
    <xf numFmtId="167" fontId="0" fillId="2" borderId="3" xfId="0" applyNumberFormat="1" applyFill="1" applyBorder="1" applyAlignment="1">
      <alignment wrapText="1"/>
    </xf>
    <xf numFmtId="167" fontId="0" fillId="0" borderId="3" xfId="0" applyNumberFormat="1" applyBorder="1" applyAlignment="1">
      <alignment vertical="top" wrapText="1"/>
    </xf>
    <xf numFmtId="167" fontId="0" fillId="0" borderId="2" xfId="0" applyNumberFormat="1" applyBorder="1" applyAlignment="1">
      <alignment vertical="top" wrapText="1"/>
    </xf>
    <xf numFmtId="167" fontId="0" fillId="0" borderId="1" xfId="0" applyNumberFormat="1" applyBorder="1" applyAlignment="1">
      <alignment vertical="top" wrapText="1"/>
    </xf>
    <xf numFmtId="167" fontId="0" fillId="0" borderId="7" xfId="0" applyNumberFormat="1" applyBorder="1" applyAlignment="1">
      <alignment vertical="top" wrapText="1"/>
    </xf>
    <xf numFmtId="0" fontId="14" fillId="0" borderId="5" xfId="0" applyFont="1" applyBorder="1" applyAlignment="1">
      <alignment vertical="top" wrapText="1"/>
    </xf>
    <xf numFmtId="167" fontId="10" fillId="0" borderId="8" xfId="0" applyNumberFormat="1" applyFont="1" applyBorder="1"/>
    <xf numFmtId="0" fontId="10" fillId="2" borderId="11" xfId="0" applyFont="1" applyFill="1" applyBorder="1"/>
    <xf numFmtId="167" fontId="0" fillId="0" borderId="12" xfId="0" applyNumberFormat="1" applyBorder="1"/>
    <xf numFmtId="167" fontId="0" fillId="0" borderId="14" xfId="0" applyNumberFormat="1" applyBorder="1"/>
    <xf numFmtId="0" fontId="0" fillId="0" borderId="40" xfId="0" applyBorder="1" applyAlignment="1">
      <alignment vertical="top"/>
    </xf>
    <xf numFmtId="0" fontId="11" fillId="0" borderId="51" xfId="0" applyFont="1" applyBorder="1"/>
    <xf numFmtId="167" fontId="11" fillId="0" borderId="44" xfId="0" applyNumberFormat="1" applyFont="1" applyBorder="1"/>
    <xf numFmtId="167" fontId="11" fillId="0" borderId="51" xfId="0" applyNumberFormat="1" applyFont="1" applyBorder="1"/>
    <xf numFmtId="167" fontId="0" fillId="0" borderId="4" xfId="0" applyNumberFormat="1" applyBorder="1"/>
    <xf numFmtId="167" fontId="0" fillId="0" borderId="43" xfId="0" applyNumberFormat="1" applyBorder="1"/>
    <xf numFmtId="0" fontId="0" fillId="0" borderId="8" xfId="0" applyBorder="1" applyAlignment="1">
      <alignment vertical="top"/>
    </xf>
    <xf numFmtId="0" fontId="14" fillId="0" borderId="8" xfId="0" applyFont="1" applyBorder="1" applyAlignment="1">
      <alignment vertical="top" wrapText="1"/>
    </xf>
    <xf numFmtId="0" fontId="0" fillId="0" borderId="2" xfId="0" applyBorder="1" applyAlignment="1">
      <alignment vertical="top"/>
    </xf>
    <xf numFmtId="167" fontId="0" fillId="0" borderId="36" xfId="0" applyNumberFormat="1" applyBorder="1"/>
    <xf numFmtId="167" fontId="0" fillId="0" borderId="38" xfId="0" applyNumberFormat="1" applyBorder="1"/>
    <xf numFmtId="167" fontId="10" fillId="0" borderId="52" xfId="0" applyNumberFormat="1" applyFont="1" applyBorder="1"/>
    <xf numFmtId="167" fontId="0" fillId="0" borderId="52" xfId="0" applyNumberFormat="1" applyBorder="1"/>
    <xf numFmtId="167" fontId="0" fillId="0" borderId="53" xfId="0" applyNumberFormat="1" applyBorder="1"/>
    <xf numFmtId="167" fontId="0" fillId="0" borderId="54" xfId="0" applyNumberFormat="1" applyBorder="1"/>
    <xf numFmtId="0" fontId="11" fillId="0" borderId="23" xfId="0" applyFont="1" applyBorder="1"/>
    <xf numFmtId="0" fontId="0" fillId="0" borderId="0" xfId="0" applyAlignment="1">
      <alignment vertical="top"/>
    </xf>
    <xf numFmtId="0" fontId="8" fillId="0" borderId="0" xfId="0" applyFont="1"/>
    <xf numFmtId="0" fontId="7" fillId="0" borderId="0" xfId="0" applyFont="1" applyAlignment="1">
      <alignment wrapText="1"/>
    </xf>
    <xf numFmtId="0" fontId="0" fillId="3" borderId="0" xfId="0" applyFill="1"/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1" fillId="0" borderId="0" xfId="0" applyFont="1" applyAlignment="1">
      <alignment wrapText="1"/>
    </xf>
    <xf numFmtId="0" fontId="11" fillId="3" borderId="0" xfId="0" applyFont="1" applyFill="1" applyAlignment="1">
      <alignment wrapText="1"/>
    </xf>
    <xf numFmtId="167" fontId="0" fillId="0" borderId="0" xfId="0" applyNumberFormat="1"/>
    <xf numFmtId="0" fontId="11" fillId="0" borderId="0" xfId="0" applyFont="1" applyAlignment="1">
      <alignment horizontal="center"/>
    </xf>
    <xf numFmtId="0" fontId="8" fillId="0" borderId="23" xfId="0" applyFont="1" applyBorder="1" applyAlignment="1">
      <alignment vertical="top" wrapText="1"/>
    </xf>
    <xf numFmtId="0" fontId="8" fillId="0" borderId="24" xfId="0" applyFont="1" applyBorder="1" applyAlignment="1">
      <alignment vertical="top" wrapText="1"/>
    </xf>
    <xf numFmtId="0" fontId="6" fillId="0" borderId="27" xfId="0" applyFont="1" applyBorder="1" applyAlignment="1">
      <alignment vertical="top" wrapText="1"/>
    </xf>
    <xf numFmtId="0" fontId="8" fillId="0" borderId="56" xfId="0" applyFont="1" applyBorder="1" applyAlignment="1">
      <alignment horizontal="center" vertical="top" wrapText="1"/>
    </xf>
    <xf numFmtId="0" fontId="8" fillId="0" borderId="90" xfId="0" applyFont="1" applyBorder="1" applyAlignment="1">
      <alignment horizontal="center" vertical="top" wrapText="1"/>
    </xf>
    <xf numFmtId="0" fontId="8" fillId="0" borderId="91" xfId="0" applyFont="1" applyBorder="1" applyAlignment="1">
      <alignment horizontal="center" vertical="top" wrapText="1"/>
    </xf>
    <xf numFmtId="166" fontId="6" fillId="0" borderId="56" xfId="0" applyNumberFormat="1" applyFont="1" applyBorder="1" applyAlignment="1">
      <alignment horizontal="center" vertical="top" wrapText="1"/>
    </xf>
    <xf numFmtId="0" fontId="6" fillId="0" borderId="56" xfId="0" applyFont="1" applyBorder="1" applyAlignment="1">
      <alignment vertical="top" wrapText="1"/>
    </xf>
    <xf numFmtId="0" fontId="6" fillId="0" borderId="90" xfId="0" applyFont="1" applyBorder="1" applyAlignment="1">
      <alignment vertical="top" wrapText="1"/>
    </xf>
    <xf numFmtId="0" fontId="6" fillId="0" borderId="91" xfId="0" applyFont="1" applyBorder="1" applyAlignment="1">
      <alignment vertical="top" wrapText="1"/>
    </xf>
    <xf numFmtId="0" fontId="27" fillId="0" borderId="91" xfId="0" applyFont="1" applyBorder="1" applyAlignment="1">
      <alignment vertical="top" wrapText="1"/>
    </xf>
    <xf numFmtId="0" fontId="6" fillId="0" borderId="23" xfId="0" applyFont="1" applyBorder="1" applyAlignment="1">
      <alignment vertical="top" wrapText="1"/>
    </xf>
    <xf numFmtId="0" fontId="6" fillId="0" borderId="23" xfId="0" applyFont="1" applyBorder="1" applyAlignment="1">
      <alignment horizontal="center" vertical="top" wrapText="1"/>
    </xf>
    <xf numFmtId="0" fontId="6" fillId="0" borderId="23" xfId="0" applyFont="1" applyBorder="1" applyAlignment="1">
      <alignment wrapText="1"/>
    </xf>
    <xf numFmtId="0" fontId="6" fillId="0" borderId="56" xfId="0" applyFont="1" applyBorder="1" applyAlignment="1">
      <alignment horizontal="center" vertical="top" wrapText="1"/>
    </xf>
    <xf numFmtId="0" fontId="6" fillId="0" borderId="23" xfId="0" applyFont="1" applyBorder="1"/>
    <xf numFmtId="0" fontId="27" fillId="0" borderId="90" xfId="0" applyFont="1" applyBorder="1" applyAlignment="1">
      <alignment vertical="top" wrapText="1"/>
    </xf>
    <xf numFmtId="166" fontId="27" fillId="0" borderId="56" xfId="0" applyNumberFormat="1" applyFont="1" applyBorder="1" applyAlignment="1">
      <alignment horizontal="center" vertical="top" wrapText="1"/>
    </xf>
    <xf numFmtId="0" fontId="27" fillId="0" borderId="56" xfId="0" applyFont="1" applyBorder="1" applyAlignment="1">
      <alignment vertical="top" wrapText="1"/>
    </xf>
    <xf numFmtId="2" fontId="6" fillId="0" borderId="56" xfId="0" applyNumberFormat="1" applyFont="1" applyBorder="1" applyAlignment="1">
      <alignment horizontal="center" vertical="top" wrapText="1"/>
    </xf>
    <xf numFmtId="169" fontId="6" fillId="0" borderId="55" xfId="0" applyNumberFormat="1" applyFont="1" applyBorder="1" applyAlignment="1">
      <alignment horizontal="center" vertical="top" wrapText="1"/>
    </xf>
    <xf numFmtId="169" fontId="0" fillId="0" borderId="0" xfId="0" applyNumberFormat="1"/>
    <xf numFmtId="0" fontId="28" fillId="0" borderId="23" xfId="0" applyFont="1" applyBorder="1" applyAlignment="1">
      <alignment vertical="center" wrapText="1"/>
    </xf>
    <xf numFmtId="0" fontId="28" fillId="0" borderId="24" xfId="0" applyFont="1" applyBorder="1" applyAlignment="1">
      <alignment horizontal="center" vertical="center" wrapText="1"/>
    </xf>
    <xf numFmtId="0" fontId="28" fillId="0" borderId="24" xfId="0" applyFont="1" applyBorder="1" applyAlignment="1">
      <alignment horizontal="center" vertical="center"/>
    </xf>
    <xf numFmtId="16" fontId="6" fillId="0" borderId="0" xfId="0" applyNumberFormat="1" applyFont="1"/>
    <xf numFmtId="167" fontId="11" fillId="0" borderId="37" xfId="4" applyNumberFormat="1" applyFont="1" applyBorder="1"/>
    <xf numFmtId="0" fontId="11" fillId="3" borderId="93" xfId="0" applyFont="1" applyFill="1" applyBorder="1" applyAlignment="1">
      <alignment horizontal="center" vertical="center" wrapText="1"/>
    </xf>
    <xf numFmtId="0" fontId="15" fillId="3" borderId="94" xfId="0" applyFont="1" applyFill="1" applyBorder="1" applyAlignment="1">
      <alignment horizontal="center" vertical="center" wrapText="1"/>
    </xf>
    <xf numFmtId="0" fontId="10" fillId="3" borderId="93" xfId="0" applyFont="1" applyFill="1" applyBorder="1" applyAlignment="1">
      <alignment horizontal="center" vertical="center" wrapText="1"/>
    </xf>
    <xf numFmtId="0" fontId="13" fillId="3" borderId="94" xfId="0" applyFont="1" applyFill="1" applyBorder="1" applyAlignment="1">
      <alignment horizontal="center" vertical="center" wrapText="1"/>
    </xf>
    <xf numFmtId="0" fontId="10" fillId="3" borderId="95" xfId="0" applyFont="1" applyFill="1" applyBorder="1" applyAlignment="1">
      <alignment horizontal="center" vertical="center" wrapText="1"/>
    </xf>
    <xf numFmtId="0" fontId="6" fillId="0" borderId="51" xfId="0" applyFont="1" applyBorder="1" applyAlignment="1">
      <alignment vertical="top" wrapText="1"/>
    </xf>
    <xf numFmtId="0" fontId="6" fillId="0" borderId="5" xfId="0" applyFont="1" applyBorder="1" applyAlignment="1">
      <alignment vertical="top" wrapText="1"/>
    </xf>
    <xf numFmtId="169" fontId="6" fillId="0" borderId="51" xfId="0" applyNumberFormat="1" applyFont="1" applyBorder="1" applyAlignment="1">
      <alignment horizontal="center"/>
    </xf>
    <xf numFmtId="169" fontId="6" fillId="0" borderId="5" xfId="0" applyNumberFormat="1" applyFont="1" applyBorder="1" applyAlignment="1">
      <alignment horizontal="center"/>
    </xf>
    <xf numFmtId="0" fontId="6" fillId="0" borderId="49" xfId="0" applyFont="1" applyBorder="1"/>
    <xf numFmtId="169" fontId="6" fillId="0" borderId="49" xfId="0" applyNumberFormat="1" applyFont="1" applyBorder="1" applyAlignment="1">
      <alignment horizontal="center"/>
    </xf>
    <xf numFmtId="169" fontId="10" fillId="0" borderId="0" xfId="0" applyNumberFormat="1" applyFont="1"/>
    <xf numFmtId="0" fontId="10" fillId="0" borderId="0" xfId="0" applyFont="1" applyAlignment="1">
      <alignment vertical="top"/>
    </xf>
    <xf numFmtId="0" fontId="6" fillId="0" borderId="17" xfId="0" applyFont="1" applyBorder="1" applyAlignment="1">
      <alignment vertical="top" wrapText="1"/>
    </xf>
    <xf numFmtId="169" fontId="6" fillId="0" borderId="85" xfId="0" applyNumberFormat="1" applyFont="1" applyBorder="1" applyAlignment="1">
      <alignment horizontal="center"/>
    </xf>
    <xf numFmtId="14" fontId="6" fillId="0" borderId="90" xfId="0" applyNumberFormat="1" applyFont="1" applyBorder="1" applyAlignment="1">
      <alignment vertical="top" wrapText="1"/>
    </xf>
    <xf numFmtId="0" fontId="10" fillId="0" borderId="67" xfId="0" applyFont="1" applyBorder="1"/>
    <xf numFmtId="0" fontId="10" fillId="0" borderId="17" xfId="0" applyFont="1" applyBorder="1"/>
    <xf numFmtId="0" fontId="0" fillId="0" borderId="0" xfId="0" applyAlignment="1">
      <alignment horizontal="center"/>
    </xf>
    <xf numFmtId="0" fontId="34" fillId="0" borderId="0" xfId="0" applyFont="1"/>
    <xf numFmtId="0" fontId="10" fillId="0" borderId="0" xfId="0" applyFont="1" applyAlignment="1">
      <alignment horizontal="center"/>
    </xf>
    <xf numFmtId="0" fontId="6" fillId="0" borderId="56" xfId="0" applyFont="1" applyBorder="1" applyAlignment="1">
      <alignment vertical="center"/>
    </xf>
    <xf numFmtId="0" fontId="7" fillId="0" borderId="90" xfId="0" applyFont="1" applyBorder="1" applyAlignment="1">
      <alignment vertical="center" wrapText="1"/>
    </xf>
    <xf numFmtId="0" fontId="7" fillId="0" borderId="90" xfId="0" applyFont="1" applyBorder="1" applyAlignment="1">
      <alignment horizontal="right" vertical="center" wrapText="1"/>
    </xf>
    <xf numFmtId="0" fontId="6" fillId="0" borderId="90" xfId="0" applyFont="1" applyBorder="1" applyAlignment="1">
      <alignment vertical="center" wrapText="1"/>
    </xf>
    <xf numFmtId="0" fontId="6" fillId="0" borderId="90" xfId="0" applyFont="1" applyBorder="1" applyAlignment="1">
      <alignment horizontal="right" vertical="center"/>
    </xf>
    <xf numFmtId="0" fontId="7" fillId="0" borderId="90" xfId="0" applyFont="1" applyBorder="1" applyAlignment="1">
      <alignment horizontal="right" vertical="center"/>
    </xf>
    <xf numFmtId="0" fontId="30" fillId="0" borderId="90" xfId="0" applyFont="1" applyBorder="1" applyAlignment="1">
      <alignment vertical="center" wrapText="1"/>
    </xf>
    <xf numFmtId="167" fontId="7" fillId="0" borderId="90" xfId="0" applyNumberFormat="1" applyFont="1" applyBorder="1" applyAlignment="1">
      <alignment horizontal="right" vertical="center" wrapText="1"/>
    </xf>
    <xf numFmtId="0" fontId="6" fillId="0" borderId="23" xfId="0" applyFont="1" applyBorder="1" applyAlignment="1">
      <alignment vertical="center" wrapText="1"/>
    </xf>
    <xf numFmtId="0" fontId="6" fillId="0" borderId="24" xfId="0" applyFont="1" applyBorder="1" applyAlignment="1">
      <alignment vertical="center" wrapText="1"/>
    </xf>
    <xf numFmtId="169" fontId="7" fillId="0" borderId="90" xfId="0" applyNumberFormat="1" applyFont="1" applyBorder="1" applyAlignment="1">
      <alignment horizontal="right" vertical="center"/>
    </xf>
    <xf numFmtId="0" fontId="6" fillId="0" borderId="56" xfId="0" applyFont="1" applyBorder="1" applyAlignment="1">
      <alignment horizontal="right" vertical="top" wrapText="1"/>
    </xf>
    <xf numFmtId="0" fontId="6" fillId="0" borderId="90" xfId="0" applyFont="1" applyBorder="1" applyAlignment="1">
      <alignment wrapText="1"/>
    </xf>
    <xf numFmtId="0" fontId="6" fillId="0" borderId="90" xfId="0" applyFont="1" applyBorder="1" applyAlignment="1">
      <alignment horizontal="right" vertical="top" wrapText="1"/>
    </xf>
    <xf numFmtId="0" fontId="7" fillId="0" borderId="28" xfId="0" applyFont="1" applyBorder="1"/>
    <xf numFmtId="169" fontId="7" fillId="0" borderId="23" xfId="0" applyNumberFormat="1" applyFont="1" applyBorder="1" applyAlignment="1">
      <alignment horizontal="right"/>
    </xf>
    <xf numFmtId="0" fontId="6" fillId="0" borderId="56" xfId="0" applyFont="1" applyBorder="1" applyAlignment="1">
      <alignment wrapText="1"/>
    </xf>
    <xf numFmtId="0" fontId="10" fillId="0" borderId="36" xfId="4" applyBorder="1"/>
    <xf numFmtId="0" fontId="11" fillId="0" borderId="60" xfId="0" applyFont="1" applyBorder="1"/>
    <xf numFmtId="0" fontId="18" fillId="0" borderId="29" xfId="0" applyFont="1" applyBorder="1" applyAlignment="1">
      <alignment wrapText="1"/>
    </xf>
    <xf numFmtId="0" fontId="11" fillId="0" borderId="96" xfId="0" applyFont="1" applyBorder="1"/>
    <xf numFmtId="0" fontId="7" fillId="0" borderId="90" xfId="0" applyFont="1" applyBorder="1" applyAlignment="1">
      <alignment vertical="top" wrapText="1"/>
    </xf>
    <xf numFmtId="0" fontId="7" fillId="0" borderId="91" xfId="0" applyFont="1" applyBorder="1" applyAlignment="1">
      <alignment vertical="top" wrapText="1"/>
    </xf>
    <xf numFmtId="166" fontId="7" fillId="0" borderId="56" xfId="0" applyNumberFormat="1" applyFont="1" applyBorder="1" applyAlignment="1">
      <alignment horizontal="center" vertical="top" wrapText="1"/>
    </xf>
    <xf numFmtId="169" fontId="7" fillId="0" borderId="56" xfId="0" applyNumberFormat="1" applyFont="1" applyBorder="1" applyAlignment="1">
      <alignment horizontal="center" vertical="top" wrapText="1"/>
    </xf>
    <xf numFmtId="167" fontId="27" fillId="0" borderId="56" xfId="0" applyNumberFormat="1" applyFont="1" applyBorder="1" applyAlignment="1">
      <alignment horizontal="center" vertical="top" wrapText="1"/>
    </xf>
    <xf numFmtId="168" fontId="27" fillId="0" borderId="56" xfId="0" applyNumberFormat="1" applyFont="1" applyBorder="1" applyAlignment="1">
      <alignment horizontal="center" vertical="top" wrapText="1"/>
    </xf>
    <xf numFmtId="0" fontId="27" fillId="0" borderId="23" xfId="0" applyFont="1" applyBorder="1" applyAlignment="1">
      <alignment vertical="top" wrapText="1"/>
    </xf>
    <xf numFmtId="0" fontId="27" fillId="0" borderId="23" xfId="0" applyFont="1" applyBorder="1" applyAlignment="1">
      <alignment wrapText="1"/>
    </xf>
    <xf numFmtId="168" fontId="7" fillId="0" borderId="56" xfId="0" applyNumberFormat="1" applyFont="1" applyBorder="1" applyAlignment="1">
      <alignment horizontal="center" vertical="top" wrapText="1"/>
    </xf>
    <xf numFmtId="0" fontId="7" fillId="0" borderId="24" xfId="0" applyFont="1" applyBorder="1" applyAlignment="1">
      <alignment vertical="top" wrapText="1"/>
    </xf>
    <xf numFmtId="0" fontId="7" fillId="0" borderId="25" xfId="0" applyFont="1" applyBorder="1" applyAlignment="1">
      <alignment wrapText="1"/>
    </xf>
    <xf numFmtId="166" fontId="7" fillId="0" borderId="23" xfId="0" applyNumberFormat="1" applyFont="1" applyBorder="1" applyAlignment="1">
      <alignment horizontal="center" vertical="top" wrapText="1"/>
    </xf>
    <xf numFmtId="0" fontId="6" fillId="0" borderId="42" xfId="0" applyFont="1" applyBorder="1" applyAlignment="1">
      <alignment vertical="top" wrapText="1"/>
    </xf>
    <xf numFmtId="0" fontId="6" fillId="0" borderId="13" xfId="0" applyFont="1" applyBorder="1"/>
    <xf numFmtId="0" fontId="6" fillId="0" borderId="31" xfId="0" applyFont="1" applyBorder="1"/>
    <xf numFmtId="0" fontId="11" fillId="0" borderId="37" xfId="4" applyFont="1" applyBorder="1" applyAlignment="1">
      <alignment wrapText="1"/>
    </xf>
    <xf numFmtId="0" fontId="11" fillId="0" borderId="37" xfId="4" applyFont="1" applyBorder="1" applyAlignment="1">
      <alignment horizontal="center" wrapText="1"/>
    </xf>
    <xf numFmtId="0" fontId="11" fillId="0" borderId="37" xfId="4" applyFont="1" applyBorder="1" applyAlignment="1">
      <alignment horizontal="left"/>
    </xf>
    <xf numFmtId="0" fontId="18" fillId="0" borderId="25" xfId="4" applyFont="1" applyBorder="1"/>
    <xf numFmtId="0" fontId="18" fillId="0" borderId="25" xfId="4" applyFont="1" applyBorder="1" applyAlignment="1">
      <alignment horizontal="center"/>
    </xf>
    <xf numFmtId="169" fontId="18" fillId="0" borderId="25" xfId="4" applyNumberFormat="1" applyFont="1" applyBorder="1"/>
    <xf numFmtId="0" fontId="22" fillId="0" borderId="56" xfId="0" applyFont="1" applyBorder="1" applyAlignment="1">
      <alignment wrapText="1"/>
    </xf>
    <xf numFmtId="168" fontId="6" fillId="0" borderId="56" xfId="0" applyNumberFormat="1" applyFont="1" applyBorder="1" applyAlignment="1">
      <alignment horizontal="center" vertical="top" wrapText="1"/>
    </xf>
    <xf numFmtId="167" fontId="6" fillId="0" borderId="23" xfId="0" applyNumberFormat="1" applyFont="1" applyBorder="1" applyAlignment="1">
      <alignment horizontal="center"/>
    </xf>
    <xf numFmtId="0" fontId="6" fillId="0" borderId="0" xfId="0" applyFont="1" applyAlignment="1">
      <alignment wrapText="1"/>
    </xf>
    <xf numFmtId="0" fontId="11" fillId="0" borderId="37" xfId="4" applyFont="1" applyBorder="1"/>
    <xf numFmtId="0" fontId="11" fillId="0" borderId="37" xfId="4" applyFont="1" applyBorder="1" applyAlignment="1">
      <alignment horizontal="center"/>
    </xf>
    <xf numFmtId="0" fontId="11" fillId="0" borderId="37" xfId="4" applyFont="1" applyBorder="1" applyAlignment="1">
      <alignment horizontal="left" vertical="top" wrapText="1"/>
    </xf>
    <xf numFmtId="166" fontId="6" fillId="0" borderId="90" xfId="0" applyNumberFormat="1" applyFont="1" applyBorder="1" applyAlignment="1">
      <alignment horizontal="right" vertical="center"/>
    </xf>
    <xf numFmtId="0" fontId="23" fillId="0" borderId="90" xfId="0" applyFont="1" applyBorder="1" applyAlignment="1">
      <alignment wrapText="1"/>
    </xf>
    <xf numFmtId="167" fontId="11" fillId="0" borderId="99" xfId="0" applyNumberFormat="1" applyFont="1" applyBorder="1" applyAlignment="1">
      <alignment horizontal="right"/>
    </xf>
    <xf numFmtId="0" fontId="22" fillId="0" borderId="101" xfId="0" applyFont="1" applyBorder="1" applyAlignment="1">
      <alignment wrapText="1"/>
    </xf>
    <xf numFmtId="167" fontId="11" fillId="0" borderId="99" xfId="0" applyNumberFormat="1" applyFont="1" applyBorder="1"/>
    <xf numFmtId="167" fontId="0" fillId="0" borderId="57" xfId="0" applyNumberFormat="1" applyBorder="1"/>
    <xf numFmtId="167" fontId="11" fillId="0" borderId="59" xfId="0" applyNumberFormat="1" applyFont="1" applyBorder="1"/>
    <xf numFmtId="167" fontId="11" fillId="0" borderId="61" xfId="0" applyNumberFormat="1" applyFont="1" applyBorder="1"/>
    <xf numFmtId="167" fontId="11" fillId="0" borderId="62" xfId="0" applyNumberFormat="1" applyFont="1" applyBorder="1"/>
    <xf numFmtId="167" fontId="0" fillId="0" borderId="59" xfId="0" applyNumberFormat="1" applyBorder="1"/>
    <xf numFmtId="167" fontId="0" fillId="0" borderId="58" xfId="0" applyNumberFormat="1" applyBorder="1"/>
    <xf numFmtId="167" fontId="11" fillId="0" borderId="88" xfId="0" applyNumberFormat="1" applyFont="1" applyBorder="1"/>
    <xf numFmtId="167" fontId="11" fillId="0" borderId="89" xfId="0" applyNumberFormat="1" applyFont="1" applyBorder="1"/>
    <xf numFmtId="167" fontId="10" fillId="0" borderId="36" xfId="0" applyNumberFormat="1" applyFont="1" applyBorder="1"/>
    <xf numFmtId="0" fontId="10" fillId="0" borderId="63" xfId="0" applyFont="1" applyBorder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0" fillId="0" borderId="105" xfId="4" applyBorder="1"/>
    <xf numFmtId="0" fontId="11" fillId="0" borderId="107" xfId="4" applyFont="1" applyBorder="1" applyAlignment="1">
      <alignment horizontal="center"/>
    </xf>
    <xf numFmtId="0" fontId="7" fillId="0" borderId="104" xfId="0" applyFont="1" applyBorder="1" applyAlignment="1">
      <alignment vertical="center" wrapText="1"/>
    </xf>
    <xf numFmtId="0" fontId="10" fillId="0" borderId="105" xfId="4" applyBorder="1" applyAlignment="1">
      <alignment horizontal="left"/>
    </xf>
    <xf numFmtId="167" fontId="11" fillId="0" borderId="104" xfId="0" applyNumberFormat="1" applyFont="1" applyBorder="1"/>
    <xf numFmtId="167" fontId="6" fillId="0" borderId="90" xfId="0" applyNumberFormat="1" applyFont="1" applyBorder="1"/>
    <xf numFmtId="0" fontId="6" fillId="0" borderId="23" xfId="0" applyFont="1" applyBorder="1" applyAlignment="1">
      <alignment horizontal="center"/>
    </xf>
    <xf numFmtId="168" fontId="6" fillId="0" borderId="23" xfId="0" applyNumberFormat="1" applyFont="1" applyBorder="1" applyAlignment="1">
      <alignment horizontal="center"/>
    </xf>
    <xf numFmtId="0" fontId="11" fillId="0" borderId="31" xfId="0" applyFont="1" applyBorder="1"/>
    <xf numFmtId="0" fontId="11" fillId="0" borderId="25" xfId="0" applyFont="1" applyBorder="1"/>
    <xf numFmtId="0" fontId="7" fillId="0" borderId="25" xfId="0" applyFont="1" applyBorder="1" applyAlignment="1">
      <alignment vertical="top" wrapText="1"/>
    </xf>
    <xf numFmtId="169" fontId="33" fillId="0" borderId="26" xfId="0" applyNumberFormat="1" applyFont="1" applyBorder="1"/>
    <xf numFmtId="0" fontId="6" fillId="4" borderId="56" xfId="0" applyFont="1" applyFill="1" applyBorder="1" applyAlignment="1">
      <alignment vertical="top" wrapText="1"/>
    </xf>
    <xf numFmtId="0" fontId="6" fillId="4" borderId="91" xfId="0" applyFont="1" applyFill="1" applyBorder="1" applyAlignment="1">
      <alignment vertical="top" wrapText="1"/>
    </xf>
    <xf numFmtId="0" fontId="22" fillId="4" borderId="18" xfId="0" applyFont="1" applyFill="1" applyBorder="1" applyAlignment="1">
      <alignment wrapText="1"/>
    </xf>
    <xf numFmtId="0" fontId="22" fillId="4" borderId="56" xfId="0" applyFont="1" applyFill="1" applyBorder="1" applyAlignment="1">
      <alignment wrapText="1"/>
    </xf>
    <xf numFmtId="0" fontId="6" fillId="4" borderId="56" xfId="0" applyFont="1" applyFill="1" applyBorder="1" applyAlignment="1">
      <alignment vertical="center"/>
    </xf>
    <xf numFmtId="166" fontId="7" fillId="0" borderId="90" xfId="0" applyNumberFormat="1" applyFont="1" applyBorder="1" applyAlignment="1">
      <alignment horizontal="right" vertical="center"/>
    </xf>
    <xf numFmtId="169" fontId="7" fillId="0" borderId="90" xfId="0" applyNumberFormat="1" applyFont="1" applyBorder="1"/>
    <xf numFmtId="167" fontId="10" fillId="0" borderId="99" xfId="0" applyNumberFormat="1" applyFont="1" applyBorder="1"/>
    <xf numFmtId="167" fontId="10" fillId="0" borderId="103" xfId="0" applyNumberFormat="1" applyFont="1" applyBorder="1"/>
    <xf numFmtId="167" fontId="24" fillId="0" borderId="103" xfId="0" applyNumberFormat="1" applyFont="1" applyBorder="1"/>
    <xf numFmtId="167" fontId="24" fillId="0" borderId="99" xfId="0" applyNumberFormat="1" applyFont="1" applyBorder="1"/>
    <xf numFmtId="0" fontId="14" fillId="0" borderId="100" xfId="0" applyFont="1" applyBorder="1" applyAlignment="1">
      <alignment wrapText="1"/>
    </xf>
    <xf numFmtId="0" fontId="10" fillId="4" borderId="105" xfId="4" applyFill="1" applyBorder="1"/>
    <xf numFmtId="0" fontId="11" fillId="4" borderId="104" xfId="4" applyFont="1" applyFill="1" applyBorder="1" applyAlignment="1">
      <alignment horizontal="left" vertical="top" wrapText="1"/>
    </xf>
    <xf numFmtId="0" fontId="10" fillId="4" borderId="104" xfId="4" applyFill="1" applyBorder="1" applyAlignment="1">
      <alignment horizontal="left" vertical="top" wrapText="1"/>
    </xf>
    <xf numFmtId="0" fontId="11" fillId="0" borderId="35" xfId="4" applyFont="1" applyBorder="1"/>
    <xf numFmtId="167" fontId="11" fillId="0" borderId="105" xfId="4" applyNumberFormat="1" applyFont="1" applyBorder="1"/>
    <xf numFmtId="167" fontId="24" fillId="0" borderId="105" xfId="0" applyNumberFormat="1" applyFont="1" applyBorder="1"/>
    <xf numFmtId="167" fontId="10" fillId="0" borderId="105" xfId="4" applyNumberFormat="1" applyBorder="1"/>
    <xf numFmtId="0" fontId="11" fillId="0" borderId="105" xfId="4" applyFont="1" applyBorder="1"/>
    <xf numFmtId="167" fontId="11" fillId="0" borderId="111" xfId="4" applyNumberFormat="1" applyFont="1" applyBorder="1"/>
    <xf numFmtId="167" fontId="11" fillId="0" borderId="35" xfId="4" applyNumberFormat="1" applyFont="1" applyBorder="1"/>
    <xf numFmtId="168" fontId="11" fillId="0" borderId="105" xfId="4" applyNumberFormat="1" applyFont="1" applyBorder="1"/>
    <xf numFmtId="167" fontId="36" fillId="0" borderId="105" xfId="4" applyNumberFormat="1" applyFont="1" applyBorder="1"/>
    <xf numFmtId="167" fontId="37" fillId="0" borderId="111" xfId="4" applyNumberFormat="1" applyFont="1" applyBorder="1"/>
    <xf numFmtId="167" fontId="10" fillId="0" borderId="111" xfId="4" applyNumberFormat="1" applyBorder="1"/>
    <xf numFmtId="167" fontId="11" fillId="4" borderId="105" xfId="4" applyNumberFormat="1" applyFont="1" applyFill="1" applyBorder="1"/>
    <xf numFmtId="167" fontId="18" fillId="0" borderId="28" xfId="4" applyNumberFormat="1" applyFont="1" applyBorder="1"/>
    <xf numFmtId="0" fontId="29" fillId="4" borderId="90" xfId="0" applyFont="1" applyFill="1" applyBorder="1" applyAlignment="1">
      <alignment vertical="top" wrapText="1"/>
    </xf>
    <xf numFmtId="0" fontId="7" fillId="4" borderId="91" xfId="0" applyFont="1" applyFill="1" applyBorder="1" applyAlignment="1">
      <alignment vertical="top" wrapText="1"/>
    </xf>
    <xf numFmtId="169" fontId="33" fillId="4" borderId="56" xfId="0" applyNumberFormat="1" applyFont="1" applyFill="1" applyBorder="1" applyAlignment="1">
      <alignment horizontal="center" vertical="top" wrapText="1"/>
    </xf>
    <xf numFmtId="169" fontId="27" fillId="0" borderId="23" xfId="0" applyNumberFormat="1" applyFont="1" applyBorder="1" applyAlignment="1">
      <alignment horizontal="center" vertical="top" wrapText="1"/>
    </xf>
    <xf numFmtId="167" fontId="24" fillId="0" borderId="114" xfId="0" applyNumberFormat="1" applyFont="1" applyBorder="1"/>
    <xf numFmtId="167" fontId="24" fillId="0" borderId="105" xfId="0" applyNumberFormat="1" applyFont="1" applyBorder="1" applyAlignment="1">
      <alignment vertical="top"/>
    </xf>
    <xf numFmtId="167" fontId="11" fillId="0" borderId="100" xfId="0" applyNumberFormat="1" applyFont="1" applyBorder="1"/>
    <xf numFmtId="167" fontId="11" fillId="0" borderId="105" xfId="0" applyNumberFormat="1" applyFont="1" applyBorder="1"/>
    <xf numFmtId="167" fontId="0" fillId="0" borderId="103" xfId="0" applyNumberFormat="1" applyBorder="1"/>
    <xf numFmtId="167" fontId="0" fillId="0" borderId="99" xfId="0" applyNumberFormat="1" applyBorder="1"/>
    <xf numFmtId="0" fontId="8" fillId="0" borderId="116" xfId="9" applyFont="1" applyBorder="1" applyAlignment="1">
      <alignment horizontal="center" vertical="center" wrapText="1"/>
    </xf>
    <xf numFmtId="0" fontId="8" fillId="0" borderId="21" xfId="9" applyFont="1" applyBorder="1" applyAlignment="1">
      <alignment horizontal="center" vertical="center" wrapText="1"/>
    </xf>
    <xf numFmtId="0" fontId="13" fillId="0" borderId="102" xfId="9" applyFont="1" applyBorder="1" applyAlignment="1">
      <alignment vertical="top" wrapText="1"/>
    </xf>
    <xf numFmtId="167" fontId="7" fillId="0" borderId="90" xfId="0" applyNumberFormat="1" applyFont="1" applyBorder="1"/>
    <xf numFmtId="0" fontId="6" fillId="4" borderId="56" xfId="0" applyFont="1" applyFill="1" applyBorder="1" applyAlignment="1">
      <alignment horizontal="right"/>
    </xf>
    <xf numFmtId="0" fontId="6" fillId="4" borderId="23" xfId="0" applyFont="1" applyFill="1" applyBorder="1" applyAlignment="1">
      <alignment horizontal="right"/>
    </xf>
    <xf numFmtId="168" fontId="6" fillId="0" borderId="23" xfId="0" applyNumberFormat="1" applyFont="1" applyBorder="1" applyAlignment="1">
      <alignment horizontal="right"/>
    </xf>
    <xf numFmtId="0" fontId="7" fillId="0" borderId="90" xfId="0" applyFont="1" applyBorder="1" applyAlignment="1">
      <alignment horizontal="right"/>
    </xf>
    <xf numFmtId="167" fontId="0" fillId="0" borderId="118" xfId="0" applyNumberFormat="1" applyBorder="1"/>
    <xf numFmtId="167" fontId="0" fillId="0" borderId="119" xfId="0" applyNumberFormat="1" applyBorder="1"/>
    <xf numFmtId="167" fontId="11" fillId="0" borderId="120" xfId="0" applyNumberFormat="1" applyFont="1" applyBorder="1"/>
    <xf numFmtId="167" fontId="11" fillId="0" borderId="0" xfId="0" applyNumberFormat="1" applyFont="1"/>
    <xf numFmtId="0" fontId="11" fillId="0" borderId="63" xfId="0" applyFont="1" applyBorder="1" applyAlignment="1">
      <alignment wrapText="1"/>
    </xf>
    <xf numFmtId="167" fontId="11" fillId="4" borderId="104" xfId="4" applyNumberFormat="1" applyFont="1" applyFill="1" applyBorder="1"/>
    <xf numFmtId="0" fontId="39" fillId="0" borderId="104" xfId="0" applyFont="1" applyBorder="1"/>
    <xf numFmtId="0" fontId="10" fillId="4" borderId="104" xfId="4" applyFill="1" applyBorder="1"/>
    <xf numFmtId="167" fontId="11" fillId="0" borderId="57" xfId="0" applyNumberFormat="1" applyFont="1" applyBorder="1"/>
    <xf numFmtId="167" fontId="11" fillId="0" borderId="125" xfId="0" applyNumberFormat="1" applyFont="1" applyBorder="1"/>
    <xf numFmtId="167" fontId="11" fillId="0" borderId="126" xfId="0" applyNumberFormat="1" applyFont="1" applyBorder="1"/>
    <xf numFmtId="167" fontId="11" fillId="0" borderId="103" xfId="0" applyNumberFormat="1" applyFont="1" applyBorder="1"/>
    <xf numFmtId="167" fontId="11" fillId="0" borderId="46" xfId="0" applyNumberFormat="1" applyFont="1" applyBorder="1"/>
    <xf numFmtId="167" fontId="11" fillId="0" borderId="119" xfId="0" applyNumberFormat="1" applyFont="1" applyBorder="1"/>
    <xf numFmtId="0" fontId="11" fillId="0" borderId="49" xfId="0" applyFont="1" applyBorder="1"/>
    <xf numFmtId="167" fontId="11" fillId="0" borderId="121" xfId="0" applyNumberFormat="1" applyFont="1" applyBorder="1"/>
    <xf numFmtId="167" fontId="11" fillId="0" borderId="112" xfId="0" applyNumberFormat="1" applyFont="1" applyBorder="1"/>
    <xf numFmtId="0" fontId="11" fillId="0" borderId="101" xfId="0" applyFont="1" applyBorder="1"/>
    <xf numFmtId="167" fontId="11" fillId="0" borderId="122" xfId="0" applyNumberFormat="1" applyFont="1" applyBorder="1"/>
    <xf numFmtId="167" fontId="11" fillId="0" borderId="123" xfId="0" applyNumberFormat="1" applyFont="1" applyBorder="1"/>
    <xf numFmtId="167" fontId="11" fillId="0" borderId="67" xfId="0" applyNumberFormat="1" applyFont="1" applyBorder="1"/>
    <xf numFmtId="167" fontId="11" fillId="0" borderId="55" xfId="0" applyNumberFormat="1" applyFont="1" applyBorder="1"/>
    <xf numFmtId="167" fontId="11" fillId="0" borderId="108" xfId="0" applyNumberFormat="1" applyFont="1" applyBorder="1"/>
    <xf numFmtId="167" fontId="11" fillId="0" borderId="124" xfId="0" applyNumberFormat="1" applyFont="1" applyBorder="1"/>
    <xf numFmtId="167" fontId="11" fillId="0" borderId="107" xfId="0" applyNumberFormat="1" applyFont="1" applyBorder="1"/>
    <xf numFmtId="167" fontId="11" fillId="0" borderId="97" xfId="0" applyNumberFormat="1" applyFont="1" applyBorder="1"/>
    <xf numFmtId="167" fontId="11" fillId="0" borderId="65" xfId="0" applyNumberFormat="1" applyFont="1" applyBorder="1"/>
    <xf numFmtId="167" fontId="10" fillId="0" borderId="100" xfId="0" applyNumberFormat="1" applyFont="1" applyBorder="1"/>
    <xf numFmtId="167" fontId="10" fillId="0" borderId="105" xfId="0" applyNumberFormat="1" applyFont="1" applyBorder="1"/>
    <xf numFmtId="0" fontId="10" fillId="0" borderId="102" xfId="0" applyFont="1" applyBorder="1" applyAlignment="1">
      <alignment vertical="top" wrapText="1"/>
    </xf>
    <xf numFmtId="167" fontId="11" fillId="0" borderId="131" xfId="0" applyNumberFormat="1" applyFont="1" applyBorder="1"/>
    <xf numFmtId="167" fontId="11" fillId="0" borderId="132" xfId="0" applyNumberFormat="1" applyFont="1" applyBorder="1"/>
    <xf numFmtId="167" fontId="11" fillId="0" borderId="133" xfId="0" applyNumberFormat="1" applyFont="1" applyBorder="1"/>
    <xf numFmtId="167" fontId="10" fillId="0" borderId="107" xfId="0" applyNumberFormat="1" applyFont="1" applyBorder="1"/>
    <xf numFmtId="167" fontId="10" fillId="0" borderId="34" xfId="0" applyNumberFormat="1" applyFont="1" applyBorder="1"/>
    <xf numFmtId="167" fontId="11" fillId="0" borderId="134" xfId="0" applyNumberFormat="1" applyFont="1" applyBorder="1"/>
    <xf numFmtId="167" fontId="10" fillId="0" borderId="41" xfId="0" applyNumberFormat="1" applyFont="1" applyBorder="1"/>
    <xf numFmtId="167" fontId="11" fillId="0" borderId="128" xfId="0" applyNumberFormat="1" applyFont="1" applyBorder="1"/>
    <xf numFmtId="167" fontId="11" fillId="0" borderId="111" xfId="0" applyNumberFormat="1" applyFont="1" applyBorder="1"/>
    <xf numFmtId="167" fontId="0" fillId="0" borderId="103" xfId="0" applyNumberFormat="1" applyBorder="1" applyAlignment="1">
      <alignment vertical="top"/>
    </xf>
    <xf numFmtId="167" fontId="0" fillId="0" borderId="99" xfId="0" applyNumberFormat="1" applyBorder="1" applyAlignment="1">
      <alignment vertical="top"/>
    </xf>
    <xf numFmtId="167" fontId="0" fillId="0" borderId="121" xfId="0" applyNumberFormat="1" applyBorder="1"/>
    <xf numFmtId="167" fontId="0" fillId="0" borderId="112" xfId="0" applyNumberFormat="1" applyBorder="1"/>
    <xf numFmtId="167" fontId="0" fillId="0" borderId="26" xfId="0" applyNumberFormat="1" applyBorder="1"/>
    <xf numFmtId="167" fontId="0" fillId="0" borderId="50" xfId="0" applyNumberFormat="1" applyBorder="1"/>
    <xf numFmtId="167" fontId="0" fillId="0" borderId="67" xfId="0" applyNumberFormat="1" applyBorder="1"/>
    <xf numFmtId="167" fontId="0" fillId="0" borderId="85" xfId="0" applyNumberFormat="1" applyBorder="1"/>
    <xf numFmtId="167" fontId="0" fillId="0" borderId="129" xfId="0" applyNumberFormat="1" applyBorder="1"/>
    <xf numFmtId="167" fontId="0" fillId="0" borderId="31" xfId="0" applyNumberFormat="1" applyBorder="1"/>
    <xf numFmtId="167" fontId="24" fillId="0" borderId="112" xfId="0" applyNumberFormat="1" applyFont="1" applyBorder="1" applyAlignment="1">
      <alignment vertical="top"/>
    </xf>
    <xf numFmtId="167" fontId="24" fillId="0" borderId="103" xfId="0" applyNumberFormat="1" applyFont="1" applyBorder="1" applyAlignment="1">
      <alignment vertical="top"/>
    </xf>
    <xf numFmtId="167" fontId="24" fillId="0" borderId="99" xfId="0" applyNumberFormat="1" applyFont="1" applyBorder="1" applyAlignment="1">
      <alignment vertical="top"/>
    </xf>
    <xf numFmtId="167" fontId="10" fillId="0" borderId="99" xfId="0" applyNumberFormat="1" applyFont="1" applyBorder="1" applyAlignment="1">
      <alignment vertical="top"/>
    </xf>
    <xf numFmtId="167" fontId="0" fillId="0" borderId="111" xfId="0" applyNumberFormat="1" applyBorder="1"/>
    <xf numFmtId="167" fontId="10" fillId="0" borderId="63" xfId="0" applyNumberFormat="1" applyFont="1" applyBorder="1"/>
    <xf numFmtId="0" fontId="11" fillId="0" borderId="102" xfId="0" applyFont="1" applyBorder="1"/>
    <xf numFmtId="0" fontId="11" fillId="0" borderId="102" xfId="0" applyFont="1" applyBorder="1" applyAlignment="1">
      <alignment horizontal="left" vertical="center" wrapText="1"/>
    </xf>
    <xf numFmtId="0" fontId="11" fillId="0" borderId="102" xfId="0" applyFont="1" applyBorder="1" applyAlignment="1">
      <alignment wrapText="1"/>
    </xf>
    <xf numFmtId="0" fontId="11" fillId="0" borderId="127" xfId="0" applyFont="1" applyBorder="1"/>
    <xf numFmtId="167" fontId="11" fillId="0" borderId="136" xfId="0" applyNumberFormat="1" applyFont="1" applyBorder="1"/>
    <xf numFmtId="167" fontId="0" fillId="0" borderId="65" xfId="0" applyNumberFormat="1" applyBorder="1"/>
    <xf numFmtId="169" fontId="11" fillId="0" borderId="107" xfId="0" applyNumberFormat="1" applyFont="1" applyBorder="1"/>
    <xf numFmtId="167" fontId="11" fillId="0" borderId="121" xfId="0" applyNumberFormat="1" applyFont="1" applyBorder="1" applyAlignment="1">
      <alignment vertical="top"/>
    </xf>
    <xf numFmtId="167" fontId="10" fillId="0" borderId="0" xfId="0" applyNumberFormat="1" applyFont="1"/>
    <xf numFmtId="167" fontId="0" fillId="0" borderId="63" xfId="0" applyNumberFormat="1" applyBorder="1"/>
    <xf numFmtId="167" fontId="11" fillId="0" borderId="113" xfId="0" applyNumberFormat="1" applyFont="1" applyBorder="1" applyAlignment="1">
      <alignment vertical="top"/>
    </xf>
    <xf numFmtId="167" fontId="11" fillId="0" borderId="118" xfId="0" applyNumberFormat="1" applyFont="1" applyBorder="1"/>
    <xf numFmtId="167" fontId="11" fillId="0" borderId="47" xfId="0" applyNumberFormat="1" applyFont="1" applyBorder="1"/>
    <xf numFmtId="167" fontId="11" fillId="0" borderId="66" xfId="0" applyNumberFormat="1" applyFont="1" applyBorder="1"/>
    <xf numFmtId="0" fontId="11" fillId="0" borderId="63" xfId="9" applyFont="1" applyBorder="1" applyAlignment="1">
      <alignment vertical="top" wrapText="1"/>
    </xf>
    <xf numFmtId="0" fontId="19" fillId="0" borderId="137" xfId="9" applyFont="1" applyBorder="1" applyAlignment="1">
      <alignment vertical="top" wrapText="1"/>
    </xf>
    <xf numFmtId="167" fontId="11" fillId="0" borderId="63" xfId="0" applyNumberFormat="1" applyFont="1" applyBorder="1"/>
    <xf numFmtId="167" fontId="0" fillId="0" borderId="117" xfId="0" applyNumberFormat="1" applyBorder="1"/>
    <xf numFmtId="167" fontId="24" fillId="0" borderId="130" xfId="0" applyNumberFormat="1" applyFont="1" applyBorder="1"/>
    <xf numFmtId="167" fontId="0" fillId="0" borderId="130" xfId="0" applyNumberFormat="1" applyBorder="1"/>
    <xf numFmtId="167" fontId="24" fillId="0" borderId="65" xfId="0" applyNumberFormat="1" applyFont="1" applyBorder="1"/>
    <xf numFmtId="169" fontId="11" fillId="0" borderId="36" xfId="0" applyNumberFormat="1" applyFont="1" applyBorder="1"/>
    <xf numFmtId="169" fontId="11" fillId="0" borderId="38" xfId="0" applyNumberFormat="1" applyFont="1" applyBorder="1"/>
    <xf numFmtId="169" fontId="11" fillId="0" borderId="50" xfId="0" applyNumberFormat="1" applyFont="1" applyBorder="1"/>
    <xf numFmtId="169" fontId="10" fillId="0" borderId="103" xfId="0" applyNumberFormat="1" applyFont="1" applyBorder="1"/>
    <xf numFmtId="169" fontId="11" fillId="0" borderId="1" xfId="0" applyNumberFormat="1" applyFont="1" applyBorder="1"/>
    <xf numFmtId="169" fontId="10" fillId="0" borderId="36" xfId="0" applyNumberFormat="1" applyFont="1" applyBorder="1"/>
    <xf numFmtId="169" fontId="11" fillId="0" borderId="61" xfId="0" applyNumberFormat="1" applyFont="1" applyBorder="1"/>
    <xf numFmtId="169" fontId="11" fillId="0" borderId="62" xfId="0" applyNumberFormat="1" applyFont="1" applyBorder="1"/>
    <xf numFmtId="169" fontId="11" fillId="0" borderId="31" xfId="0" applyNumberFormat="1" applyFont="1" applyBorder="1"/>
    <xf numFmtId="0" fontId="0" fillId="0" borderId="29" xfId="0" applyBorder="1" applyAlignment="1">
      <alignment vertical="top"/>
    </xf>
    <xf numFmtId="167" fontId="11" fillId="3" borderId="112" xfId="0" applyNumberFormat="1" applyFont="1" applyFill="1" applyBorder="1" applyAlignment="1">
      <alignment vertical="top"/>
    </xf>
    <xf numFmtId="169" fontId="10" fillId="0" borderId="34" xfId="0" applyNumberFormat="1" applyFont="1" applyBorder="1"/>
    <xf numFmtId="169" fontId="11" fillId="0" borderId="99" xfId="0" applyNumberFormat="1" applyFont="1" applyBorder="1"/>
    <xf numFmtId="167" fontId="11" fillId="0" borderId="129" xfId="0" applyNumberFormat="1" applyFont="1" applyBorder="1"/>
    <xf numFmtId="167" fontId="10" fillId="0" borderId="35" xfId="0" applyNumberFormat="1" applyFont="1" applyBorder="1"/>
    <xf numFmtId="167" fontId="0" fillId="0" borderId="34" xfId="0" applyNumberFormat="1" applyBorder="1"/>
    <xf numFmtId="167" fontId="11" fillId="0" borderId="22" xfId="0" applyNumberFormat="1" applyFont="1" applyBorder="1"/>
    <xf numFmtId="167" fontId="11" fillId="0" borderId="114" xfId="0" applyNumberFormat="1" applyFont="1" applyBorder="1"/>
    <xf numFmtId="167" fontId="0" fillId="0" borderId="100" xfId="0" applyNumberFormat="1" applyBorder="1"/>
    <xf numFmtId="167" fontId="24" fillId="0" borderId="36" xfId="0" applyNumberFormat="1" applyFont="1" applyBorder="1"/>
    <xf numFmtId="167" fontId="0" fillId="0" borderId="140" xfId="0" applyNumberFormat="1" applyBorder="1"/>
    <xf numFmtId="167" fontId="0" fillId="0" borderId="141" xfId="0" applyNumberFormat="1" applyBorder="1"/>
    <xf numFmtId="0" fontId="10" fillId="0" borderId="103" xfId="4" applyBorder="1"/>
    <xf numFmtId="0" fontId="10" fillId="0" borderId="104" xfId="4" applyBorder="1"/>
    <xf numFmtId="0" fontId="10" fillId="0" borderId="104" xfId="4" applyBorder="1" applyAlignment="1">
      <alignment horizontal="center"/>
    </xf>
    <xf numFmtId="0" fontId="10" fillId="0" borderId="104" xfId="4" applyBorder="1" applyAlignment="1">
      <alignment horizontal="left"/>
    </xf>
    <xf numFmtId="167" fontId="10" fillId="0" borderId="104" xfId="4" applyNumberFormat="1" applyBorder="1"/>
    <xf numFmtId="167" fontId="39" fillId="0" borderId="104" xfId="0" applyNumberFormat="1" applyFont="1" applyBorder="1"/>
    <xf numFmtId="0" fontId="11" fillId="3" borderId="104" xfId="0" applyFont="1" applyFill="1" applyBorder="1" applyAlignment="1">
      <alignment horizontal="center" vertical="center" wrapText="1"/>
    </xf>
    <xf numFmtId="0" fontId="11" fillId="3" borderId="104" xfId="4" applyFont="1" applyFill="1" applyBorder="1" applyAlignment="1">
      <alignment horizontal="left" vertical="top" wrapText="1"/>
    </xf>
    <xf numFmtId="169" fontId="11" fillId="3" borderId="104" xfId="4" applyNumberFormat="1" applyFont="1" applyFill="1" applyBorder="1"/>
    <xf numFmtId="167" fontId="11" fillId="3" borderId="104" xfId="4" applyNumberFormat="1" applyFont="1" applyFill="1" applyBorder="1"/>
    <xf numFmtId="0" fontId="22" fillId="3" borderId="104" xfId="0" applyFont="1" applyFill="1" applyBorder="1" applyAlignment="1">
      <alignment wrapText="1"/>
    </xf>
    <xf numFmtId="0" fontId="11" fillId="3" borderId="104" xfId="0" applyFont="1" applyFill="1" applyBorder="1" applyAlignment="1">
      <alignment wrapText="1"/>
    </xf>
    <xf numFmtId="0" fontId="10" fillId="3" borderId="104" xfId="4" applyFill="1" applyBorder="1" applyAlignment="1">
      <alignment horizontal="left" vertical="top" wrapText="1"/>
    </xf>
    <xf numFmtId="0" fontId="10" fillId="3" borderId="104" xfId="0" applyFont="1" applyFill="1" applyBorder="1" applyAlignment="1">
      <alignment wrapText="1"/>
    </xf>
    <xf numFmtId="0" fontId="10" fillId="4" borderId="104" xfId="4" applyFill="1" applyBorder="1" applyAlignment="1">
      <alignment horizontal="center"/>
    </xf>
    <xf numFmtId="167" fontId="10" fillId="4" borderId="104" xfId="4" applyNumberFormat="1" applyFill="1" applyBorder="1"/>
    <xf numFmtId="0" fontId="10" fillId="4" borderId="103" xfId="4" applyFill="1" applyBorder="1"/>
    <xf numFmtId="0" fontId="23" fillId="0" borderId="104" xfId="0" applyFont="1" applyBorder="1" applyAlignment="1">
      <alignment wrapText="1"/>
    </xf>
    <xf numFmtId="169" fontId="11" fillId="3" borderId="105" xfId="4" applyNumberFormat="1" applyFont="1" applyFill="1" applyBorder="1"/>
    <xf numFmtId="0" fontId="10" fillId="0" borderId="121" xfId="4" applyBorder="1"/>
    <xf numFmtId="0" fontId="11" fillId="0" borderId="139" xfId="4" applyFont="1" applyBorder="1"/>
    <xf numFmtId="0" fontId="11" fillId="0" borderId="139" xfId="4" applyFont="1" applyBorder="1" applyAlignment="1">
      <alignment horizontal="center"/>
    </xf>
    <xf numFmtId="0" fontId="11" fillId="0" borderId="139" xfId="4" applyFont="1" applyBorder="1" applyAlignment="1">
      <alignment horizontal="left" vertical="top" wrapText="1"/>
    </xf>
    <xf numFmtId="167" fontId="11" fillId="0" borderId="139" xfId="4" applyNumberFormat="1" applyFont="1" applyBorder="1"/>
    <xf numFmtId="0" fontId="39" fillId="0" borderId="139" xfId="0" applyFont="1" applyBorder="1"/>
    <xf numFmtId="0" fontId="39" fillId="0" borderId="37" xfId="0" applyFont="1" applyBorder="1"/>
    <xf numFmtId="0" fontId="39" fillId="0" borderId="25" xfId="0" applyFont="1" applyBorder="1"/>
    <xf numFmtId="0" fontId="39" fillId="0" borderId="43" xfId="0" applyFont="1" applyBorder="1"/>
    <xf numFmtId="0" fontId="39" fillId="0" borderId="46" xfId="0" applyFont="1" applyBorder="1"/>
    <xf numFmtId="0" fontId="39" fillId="0" borderId="138" xfId="0" applyFont="1" applyBorder="1"/>
    <xf numFmtId="0" fontId="39" fillId="0" borderId="129" xfId="0" applyFont="1" applyBorder="1"/>
    <xf numFmtId="0" fontId="39" fillId="0" borderId="38" xfId="0" applyFont="1" applyBorder="1"/>
    <xf numFmtId="0" fontId="11" fillId="0" borderId="104" xfId="4" applyFont="1" applyBorder="1"/>
    <xf numFmtId="0" fontId="11" fillId="0" borderId="104" xfId="4" applyFont="1" applyBorder="1" applyAlignment="1">
      <alignment horizontal="center"/>
    </xf>
    <xf numFmtId="0" fontId="11" fillId="0" borderId="104" xfId="4" applyFont="1" applyBorder="1" applyAlignment="1">
      <alignment horizontal="left"/>
    </xf>
    <xf numFmtId="167" fontId="11" fillId="0" borderId="104" xfId="4" applyNumberFormat="1" applyFont="1" applyBorder="1"/>
    <xf numFmtId="0" fontId="39" fillId="0" borderId="99" xfId="0" applyFont="1" applyBorder="1"/>
    <xf numFmtId="0" fontId="11" fillId="0" borderId="104" xfId="4" applyFont="1" applyBorder="1" applyAlignment="1">
      <alignment wrapText="1"/>
    </xf>
    <xf numFmtId="0" fontId="11" fillId="0" borderId="104" xfId="4" applyFont="1" applyBorder="1" applyAlignment="1">
      <alignment horizontal="center" wrapText="1"/>
    </xf>
    <xf numFmtId="0" fontId="31" fillId="0" borderId="104" xfId="0" applyFont="1" applyBorder="1" applyAlignment="1">
      <alignment vertical="center" wrapText="1"/>
    </xf>
    <xf numFmtId="0" fontId="31" fillId="0" borderId="104" xfId="0" applyFont="1" applyBorder="1" applyAlignment="1">
      <alignment horizontal="center" vertical="center" wrapText="1"/>
    </xf>
    <xf numFmtId="0" fontId="11" fillId="0" borderId="104" xfId="4" applyFont="1" applyBorder="1" applyAlignment="1">
      <alignment horizontal="left" wrapText="1"/>
    </xf>
    <xf numFmtId="0" fontId="10" fillId="0" borderId="104" xfId="4" applyBorder="1" applyAlignment="1">
      <alignment horizontal="left" vertical="top" wrapText="1"/>
    </xf>
    <xf numFmtId="0" fontId="10" fillId="4" borderId="104" xfId="4" applyFill="1" applyBorder="1" applyAlignment="1">
      <alignment horizontal="left"/>
    </xf>
    <xf numFmtId="167" fontId="39" fillId="0" borderId="99" xfId="0" applyNumberFormat="1" applyFont="1" applyBorder="1"/>
    <xf numFmtId="167" fontId="32" fillId="0" borderId="104" xfId="4" applyNumberFormat="1" applyFont="1" applyBorder="1"/>
    <xf numFmtId="0" fontId="11" fillId="0" borderId="104" xfId="4" applyFont="1" applyBorder="1" applyAlignment="1">
      <alignment horizontal="left" vertical="top" wrapText="1"/>
    </xf>
    <xf numFmtId="0" fontId="39" fillId="0" borderId="112" xfId="0" applyFont="1" applyBorder="1"/>
    <xf numFmtId="0" fontId="10" fillId="0" borderId="104" xfId="4" applyBorder="1" applyAlignment="1">
      <alignment wrapText="1"/>
    </xf>
    <xf numFmtId="0" fontId="10" fillId="0" borderId="107" xfId="4" applyBorder="1" applyAlignment="1">
      <alignment horizontal="left" vertical="top" wrapText="1"/>
    </xf>
    <xf numFmtId="0" fontId="11" fillId="0" borderId="104" xfId="0" applyFont="1" applyBorder="1" applyAlignment="1">
      <alignment vertical="center" wrapText="1"/>
    </xf>
    <xf numFmtId="0" fontId="11" fillId="0" borderId="104" xfId="0" applyFont="1" applyBorder="1" applyAlignment="1">
      <alignment horizontal="center" vertical="center" wrapText="1"/>
    </xf>
    <xf numFmtId="0" fontId="11" fillId="0" borderId="104" xfId="0" applyFont="1" applyBorder="1" applyAlignment="1">
      <alignment wrapText="1"/>
    </xf>
    <xf numFmtId="0" fontId="11" fillId="0" borderId="107" xfId="4" applyFont="1" applyBorder="1" applyAlignment="1">
      <alignment horizontal="left" vertical="top" wrapText="1"/>
    </xf>
    <xf numFmtId="0" fontId="10" fillId="0" borderId="104" xfId="0" applyFont="1" applyBorder="1" applyAlignment="1">
      <alignment wrapText="1"/>
    </xf>
    <xf numFmtId="0" fontId="10" fillId="0" borderId="104" xfId="0" applyFont="1" applyBorder="1" applyAlignment="1">
      <alignment horizontal="center" vertical="center" wrapText="1"/>
    </xf>
    <xf numFmtId="0" fontId="7" fillId="0" borderId="104" xfId="0" applyFont="1" applyBorder="1" applyAlignment="1">
      <alignment horizontal="center" vertical="top" wrapText="1"/>
    </xf>
    <xf numFmtId="0" fontId="11" fillId="0" borderId="139" xfId="0" applyFont="1" applyBorder="1" applyAlignment="1">
      <alignment wrapText="1"/>
    </xf>
    <xf numFmtId="0" fontId="6" fillId="0" borderId="139" xfId="0" applyFont="1" applyBorder="1" applyAlignment="1">
      <alignment horizontal="center" vertical="top" wrapText="1"/>
    </xf>
    <xf numFmtId="0" fontId="10" fillId="0" borderId="128" xfId="4" applyBorder="1" applyAlignment="1">
      <alignment horizontal="left" vertical="top" wrapText="1"/>
    </xf>
    <xf numFmtId="167" fontId="10" fillId="0" borderId="139" xfId="4" applyNumberFormat="1" applyBorder="1"/>
    <xf numFmtId="0" fontId="11" fillId="0" borderId="139" xfId="0" applyFont="1" applyBorder="1" applyAlignment="1">
      <alignment vertical="center" wrapText="1"/>
    </xf>
    <xf numFmtId="0" fontId="11" fillId="0" borderId="139" xfId="0" applyFont="1" applyBorder="1" applyAlignment="1">
      <alignment horizontal="center" vertical="center" wrapText="1"/>
    </xf>
    <xf numFmtId="0" fontId="6" fillId="0" borderId="107" xfId="0" applyFont="1" applyBorder="1" applyAlignment="1">
      <alignment horizontal="center" vertical="top" wrapText="1"/>
    </xf>
    <xf numFmtId="0" fontId="10" fillId="0" borderId="104" xfId="0" applyFont="1" applyBorder="1" applyAlignment="1">
      <alignment vertical="center" wrapText="1"/>
    </xf>
    <xf numFmtId="0" fontId="10" fillId="3" borderId="100" xfId="4" applyFill="1" applyBorder="1"/>
    <xf numFmtId="0" fontId="10" fillId="3" borderId="103" xfId="4" applyFill="1" applyBorder="1"/>
    <xf numFmtId="0" fontId="22" fillId="0" borderId="104" xfId="0" applyFont="1" applyBorder="1" applyAlignment="1">
      <alignment wrapText="1"/>
    </xf>
    <xf numFmtId="169" fontId="10" fillId="0" borderId="104" xfId="4" applyNumberFormat="1" applyBorder="1"/>
    <xf numFmtId="0" fontId="10" fillId="0" borderId="66" xfId="4" applyBorder="1"/>
    <xf numFmtId="0" fontId="11" fillId="0" borderId="142" xfId="0" applyFont="1" applyBorder="1" applyAlignment="1">
      <alignment vertical="center" wrapText="1"/>
    </xf>
    <xf numFmtId="0" fontId="11" fillId="0" borderId="142" xfId="0" applyFont="1" applyBorder="1" applyAlignment="1">
      <alignment horizontal="center" vertical="center" wrapText="1"/>
    </xf>
    <xf numFmtId="0" fontId="11" fillId="0" borderId="142" xfId="4" applyFont="1" applyBorder="1" applyAlignment="1">
      <alignment horizontal="left" vertical="top" wrapText="1"/>
    </xf>
    <xf numFmtId="169" fontId="11" fillId="0" borderId="104" xfId="4" applyNumberFormat="1" applyFont="1" applyBorder="1"/>
    <xf numFmtId="167" fontId="11" fillId="0" borderId="142" xfId="4" applyNumberFormat="1" applyFont="1" applyBorder="1"/>
    <xf numFmtId="167" fontId="11" fillId="0" borderId="136" xfId="4" applyNumberFormat="1" applyFont="1" applyBorder="1"/>
    <xf numFmtId="167" fontId="39" fillId="0" borderId="135" xfId="4" applyNumberFormat="1" applyFont="1" applyBorder="1"/>
    <xf numFmtId="167" fontId="10" fillId="4" borderId="105" xfId="4" applyNumberFormat="1" applyFill="1" applyBorder="1"/>
    <xf numFmtId="167" fontId="39" fillId="0" borderId="26" xfId="0" applyNumberFormat="1" applyFont="1" applyBorder="1"/>
    <xf numFmtId="167" fontId="10" fillId="3" borderId="104" xfId="4" applyNumberFormat="1" applyFill="1" applyBorder="1"/>
    <xf numFmtId="0" fontId="11" fillId="4" borderId="104" xfId="0" applyFont="1" applyFill="1" applyBorder="1" applyAlignment="1">
      <alignment horizontal="center" vertical="center" wrapText="1"/>
    </xf>
    <xf numFmtId="0" fontId="10" fillId="4" borderId="37" xfId="0" applyFont="1" applyFill="1" applyBorder="1" applyAlignment="1">
      <alignment vertical="center" wrapText="1"/>
    </xf>
    <xf numFmtId="0" fontId="39" fillId="3" borderId="104" xfId="0" applyFont="1" applyFill="1" applyBorder="1"/>
    <xf numFmtId="167" fontId="39" fillId="3" borderId="99" xfId="0" applyNumberFormat="1" applyFont="1" applyFill="1" applyBorder="1"/>
    <xf numFmtId="0" fontId="39" fillId="3" borderId="99" xfId="0" applyFont="1" applyFill="1" applyBorder="1"/>
    <xf numFmtId="167" fontId="0" fillId="0" borderId="104" xfId="0" applyNumberFormat="1" applyBorder="1"/>
    <xf numFmtId="0" fontId="11" fillId="0" borderId="104" xfId="0" applyFont="1" applyBorder="1"/>
    <xf numFmtId="0" fontId="0" fillId="0" borderId="43" xfId="0" applyBorder="1"/>
    <xf numFmtId="0" fontId="0" fillId="0" borderId="46" xfId="0" applyBorder="1"/>
    <xf numFmtId="0" fontId="11" fillId="0" borderId="103" xfId="0" applyFont="1" applyBorder="1"/>
    <xf numFmtId="0" fontId="11" fillId="0" borderId="36" xfId="0" applyFont="1" applyBorder="1"/>
    <xf numFmtId="0" fontId="11" fillId="0" borderId="37" xfId="0" applyFont="1" applyBorder="1"/>
    <xf numFmtId="0" fontId="0" fillId="0" borderId="138" xfId="0" applyBorder="1" applyAlignment="1">
      <alignment horizontal="center" vertical="center"/>
    </xf>
    <xf numFmtId="0" fontId="0" fillId="0" borderId="138" xfId="0" applyBorder="1" applyAlignment="1">
      <alignment vertical="center" wrapText="1"/>
    </xf>
    <xf numFmtId="0" fontId="0" fillId="0" borderId="129" xfId="0" applyBorder="1" applyAlignment="1">
      <alignment vertical="center" wrapText="1"/>
    </xf>
    <xf numFmtId="0" fontId="11" fillId="0" borderId="121" xfId="0" applyFont="1" applyBorder="1"/>
    <xf numFmtId="0" fontId="11" fillId="0" borderId="98" xfId="0" applyFont="1" applyBorder="1"/>
    <xf numFmtId="167" fontId="11" fillId="0" borderId="98" xfId="0" applyNumberFormat="1" applyFont="1" applyBorder="1"/>
    <xf numFmtId="167" fontId="0" fillId="0" borderId="98" xfId="0" applyNumberFormat="1" applyBorder="1"/>
    <xf numFmtId="0" fontId="11" fillId="0" borderId="0" xfId="0" applyFont="1" applyAlignment="1">
      <alignment horizontal="left"/>
    </xf>
    <xf numFmtId="0" fontId="11" fillId="4" borderId="104" xfId="0" applyFont="1" applyFill="1" applyBorder="1"/>
    <xf numFmtId="167" fontId="11" fillId="4" borderId="104" xfId="0" applyNumberFormat="1" applyFont="1" applyFill="1" applyBorder="1"/>
    <xf numFmtId="167" fontId="0" fillId="4" borderId="104" xfId="0" applyNumberFormat="1" applyFill="1" applyBorder="1"/>
    <xf numFmtId="167" fontId="0" fillId="4" borderId="99" xfId="0" applyNumberFormat="1" applyFill="1" applyBorder="1"/>
    <xf numFmtId="0" fontId="11" fillId="4" borderId="103" xfId="0" applyFont="1" applyFill="1" applyBorder="1"/>
    <xf numFmtId="0" fontId="11" fillId="4" borderId="102" xfId="0" applyFont="1" applyFill="1" applyBorder="1" applyAlignment="1">
      <alignment wrapText="1"/>
    </xf>
    <xf numFmtId="167" fontId="11" fillId="4" borderId="107" xfId="0" applyNumberFormat="1" applyFont="1" applyFill="1" applyBorder="1"/>
    <xf numFmtId="167" fontId="11" fillId="4" borderId="99" xfId="0" applyNumberFormat="1" applyFont="1" applyFill="1" applyBorder="1"/>
    <xf numFmtId="167" fontId="11" fillId="4" borderId="103" xfId="0" applyNumberFormat="1" applyFont="1" applyFill="1" applyBorder="1"/>
    <xf numFmtId="0" fontId="11" fillId="4" borderId="101" xfId="0" applyFont="1" applyFill="1" applyBorder="1"/>
    <xf numFmtId="167" fontId="11" fillId="4" borderId="112" xfId="0" applyNumberFormat="1" applyFont="1" applyFill="1" applyBorder="1"/>
    <xf numFmtId="0" fontId="8" fillId="0" borderId="112" xfId="9" applyFont="1" applyBorder="1" applyAlignment="1">
      <alignment horizontal="center" vertical="center" wrapText="1"/>
    </xf>
    <xf numFmtId="0" fontId="11" fillId="0" borderId="148" xfId="0" applyFont="1" applyBorder="1"/>
    <xf numFmtId="0" fontId="10" fillId="4" borderId="127" xfId="0" applyFont="1" applyFill="1" applyBorder="1"/>
    <xf numFmtId="0" fontId="10" fillId="4" borderId="102" xfId="0" applyFont="1" applyFill="1" applyBorder="1" applyAlignment="1">
      <alignment wrapText="1"/>
    </xf>
    <xf numFmtId="0" fontId="11" fillId="4" borderId="102" xfId="0" applyFont="1" applyFill="1" applyBorder="1"/>
    <xf numFmtId="167" fontId="11" fillId="4" borderId="126" xfId="0" applyNumberFormat="1" applyFont="1" applyFill="1" applyBorder="1"/>
    <xf numFmtId="167" fontId="11" fillId="4" borderId="108" xfId="0" applyNumberFormat="1" applyFont="1" applyFill="1" applyBorder="1"/>
    <xf numFmtId="167" fontId="10" fillId="4" borderId="104" xfId="0" applyNumberFormat="1" applyFont="1" applyFill="1" applyBorder="1"/>
    <xf numFmtId="167" fontId="11" fillId="4" borderId="123" xfId="0" applyNumberFormat="1" applyFont="1" applyFill="1" applyBorder="1"/>
    <xf numFmtId="167" fontId="0" fillId="0" borderId="135" xfId="0" applyNumberFormat="1" applyBorder="1"/>
    <xf numFmtId="167" fontId="0" fillId="0" borderId="66" xfId="0" applyNumberFormat="1" applyBorder="1"/>
    <xf numFmtId="0" fontId="23" fillId="4" borderId="104" xfId="0" applyFont="1" applyFill="1" applyBorder="1" applyAlignment="1">
      <alignment wrapText="1"/>
    </xf>
    <xf numFmtId="169" fontId="11" fillId="4" borderId="104" xfId="4" applyNumberFormat="1" applyFont="1" applyFill="1" applyBorder="1"/>
    <xf numFmtId="169" fontId="40" fillId="3" borderId="104" xfId="4" applyNumberFormat="1" applyFont="1" applyFill="1" applyBorder="1"/>
    <xf numFmtId="0" fontId="11" fillId="4" borderId="107" xfId="0" applyFont="1" applyFill="1" applyBorder="1" applyAlignment="1">
      <alignment horizontal="center" vertical="center" wrapText="1"/>
    </xf>
    <xf numFmtId="0" fontId="10" fillId="4" borderId="107" xfId="4" applyFill="1" applyBorder="1" applyAlignment="1">
      <alignment horizontal="left" vertical="top" wrapText="1"/>
    </xf>
    <xf numFmtId="169" fontId="10" fillId="4" borderId="104" xfId="4" applyNumberFormat="1" applyFill="1" applyBorder="1"/>
    <xf numFmtId="0" fontId="10" fillId="4" borderId="104" xfId="0" applyFont="1" applyFill="1" applyBorder="1" applyAlignment="1">
      <alignment vertical="center" wrapText="1"/>
    </xf>
    <xf numFmtId="0" fontId="10" fillId="5" borderId="37" xfId="0" applyFont="1" applyFill="1" applyBorder="1" applyAlignment="1">
      <alignment wrapText="1"/>
    </xf>
    <xf numFmtId="0" fontId="11" fillId="5" borderId="37" xfId="0" applyFont="1" applyFill="1" applyBorder="1" applyAlignment="1">
      <alignment horizontal="center" vertical="center" wrapText="1"/>
    </xf>
    <xf numFmtId="0" fontId="11" fillId="5" borderId="104" xfId="4" applyFont="1" applyFill="1" applyBorder="1" applyAlignment="1">
      <alignment horizontal="left" vertical="top" wrapText="1"/>
    </xf>
    <xf numFmtId="167" fontId="11" fillId="5" borderId="104" xfId="4" applyNumberFormat="1" applyFont="1" applyFill="1" applyBorder="1"/>
    <xf numFmtId="0" fontId="11" fillId="5" borderId="37" xfId="0" applyFont="1" applyFill="1" applyBorder="1" applyAlignment="1">
      <alignment wrapText="1"/>
    </xf>
    <xf numFmtId="0" fontId="10" fillId="5" borderId="36" xfId="4" applyFill="1" applyBorder="1"/>
    <xf numFmtId="0" fontId="11" fillId="5" borderId="104" xfId="0" applyFont="1" applyFill="1" applyBorder="1" applyAlignment="1">
      <alignment wrapText="1"/>
    </xf>
    <xf numFmtId="0" fontId="11" fillId="5" borderId="104" xfId="0" applyFont="1" applyFill="1" applyBorder="1" applyAlignment="1">
      <alignment horizontal="center" vertical="center" wrapText="1"/>
    </xf>
    <xf numFmtId="167" fontId="11" fillId="5" borderId="105" xfId="4" applyNumberFormat="1" applyFont="1" applyFill="1" applyBorder="1"/>
    <xf numFmtId="0" fontId="10" fillId="5" borderId="37" xfId="0" applyFont="1" applyFill="1" applyBorder="1" applyAlignment="1">
      <alignment vertical="center" wrapText="1"/>
    </xf>
    <xf numFmtId="0" fontId="10" fillId="5" borderId="104" xfId="4" applyFill="1" applyBorder="1" applyAlignment="1">
      <alignment horizontal="left" vertical="top" wrapText="1"/>
    </xf>
    <xf numFmtId="167" fontId="10" fillId="5" borderId="104" xfId="4" applyNumberFormat="1" applyFill="1" applyBorder="1"/>
    <xf numFmtId="167" fontId="10" fillId="5" borderId="105" xfId="4" applyNumberFormat="1" applyFill="1" applyBorder="1"/>
    <xf numFmtId="0" fontId="10" fillId="5" borderId="103" xfId="4" applyFill="1" applyBorder="1"/>
    <xf numFmtId="0" fontId="11" fillId="5" borderId="37" xfId="4" applyFont="1" applyFill="1" applyBorder="1"/>
    <xf numFmtId="0" fontId="11" fillId="5" borderId="104" xfId="4" applyFont="1" applyFill="1" applyBorder="1" applyAlignment="1">
      <alignment horizontal="center"/>
    </xf>
    <xf numFmtId="0" fontId="11" fillId="5" borderId="104" xfId="4" applyFont="1" applyFill="1" applyBorder="1" applyAlignment="1">
      <alignment horizontal="left" wrapText="1"/>
    </xf>
    <xf numFmtId="0" fontId="10" fillId="5" borderId="23" xfId="4" applyFill="1" applyBorder="1"/>
    <xf numFmtId="0" fontId="11" fillId="5" borderId="32" xfId="4" applyFont="1" applyFill="1" applyBorder="1" applyAlignment="1">
      <alignment wrapText="1"/>
    </xf>
    <xf numFmtId="0" fontId="11" fillId="5" borderId="25" xfId="4" applyFont="1" applyFill="1" applyBorder="1" applyAlignment="1">
      <alignment horizontal="center"/>
    </xf>
    <xf numFmtId="0" fontId="11" fillId="5" borderId="25" xfId="4" applyFont="1" applyFill="1" applyBorder="1" applyAlignment="1">
      <alignment horizontal="left" vertical="top" wrapText="1"/>
    </xf>
    <xf numFmtId="167" fontId="11" fillId="5" borderId="25" xfId="4" applyNumberFormat="1" applyFont="1" applyFill="1" applyBorder="1"/>
    <xf numFmtId="167" fontId="11" fillId="5" borderId="28" xfId="4" applyNumberFormat="1" applyFont="1" applyFill="1" applyBorder="1"/>
    <xf numFmtId="169" fontId="40" fillId="0" borderId="136" xfId="4" applyNumberFormat="1" applyFont="1" applyBorder="1"/>
    <xf numFmtId="169" fontId="42" fillId="0" borderId="28" xfId="4" applyNumberFormat="1" applyFont="1" applyBorder="1"/>
    <xf numFmtId="0" fontId="6" fillId="0" borderId="56" xfId="0" applyFont="1" applyBorder="1" applyAlignment="1">
      <alignment horizontal="right"/>
    </xf>
    <xf numFmtId="0" fontId="6" fillId="0" borderId="56" xfId="0" applyFont="1" applyBorder="1" applyAlignment="1">
      <alignment horizontal="left" wrapText="1" indent="1"/>
    </xf>
    <xf numFmtId="0" fontId="6" fillId="0" borderId="56" xfId="0" applyFont="1" applyBorder="1" applyAlignment="1">
      <alignment horizontal="right" indent="1"/>
    </xf>
    <xf numFmtId="0" fontId="10" fillId="4" borderId="101" xfId="0" applyFont="1" applyFill="1" applyBorder="1" applyAlignment="1">
      <alignment wrapText="1"/>
    </xf>
    <xf numFmtId="167" fontId="10" fillId="4" borderId="99" xfId="0" applyNumberFormat="1" applyFont="1" applyFill="1" applyBorder="1" applyAlignment="1">
      <alignment vertical="top"/>
    </xf>
    <xf numFmtId="167" fontId="24" fillId="4" borderId="103" xfId="0" applyNumberFormat="1" applyFont="1" applyFill="1" applyBorder="1" applyAlignment="1">
      <alignment vertical="top"/>
    </xf>
    <xf numFmtId="167" fontId="24" fillId="0" borderId="100" xfId="0" applyNumberFormat="1" applyFont="1" applyBorder="1"/>
    <xf numFmtId="169" fontId="10" fillId="4" borderId="145" xfId="0" applyNumberFormat="1" applyFont="1" applyFill="1" applyBorder="1"/>
    <xf numFmtId="167" fontId="24" fillId="4" borderId="100" xfId="0" applyNumberFormat="1" applyFont="1" applyFill="1" applyBorder="1"/>
    <xf numFmtId="169" fontId="11" fillId="0" borderId="145" xfId="0" applyNumberFormat="1" applyFont="1" applyBorder="1"/>
    <xf numFmtId="169" fontId="11" fillId="0" borderId="103" xfId="0" applyNumberFormat="1" applyFont="1" applyBorder="1"/>
    <xf numFmtId="169" fontId="11" fillId="0" borderId="29" xfId="0" applyNumberFormat="1" applyFont="1" applyBorder="1"/>
    <xf numFmtId="0" fontId="11" fillId="0" borderId="29" xfId="0" applyFont="1" applyBorder="1" applyAlignment="1">
      <alignment wrapText="1"/>
    </xf>
    <xf numFmtId="167" fontId="24" fillId="0" borderId="121" xfId="0" applyNumberFormat="1" applyFont="1" applyBorder="1" applyAlignment="1">
      <alignment vertical="top"/>
    </xf>
    <xf numFmtId="167" fontId="10" fillId="4" borderId="121" xfId="0" applyNumberFormat="1" applyFont="1" applyFill="1" applyBorder="1"/>
    <xf numFmtId="0" fontId="14" fillId="0" borderId="102" xfId="0" applyFont="1" applyBorder="1" applyAlignment="1">
      <alignment wrapText="1"/>
    </xf>
    <xf numFmtId="168" fontId="24" fillId="0" borderId="121" xfId="0" applyNumberFormat="1" applyFont="1" applyBorder="1" applyAlignment="1">
      <alignment vertical="top"/>
    </xf>
    <xf numFmtId="0" fontId="6" fillId="0" borderId="56" xfId="0" applyFont="1" applyBorder="1" applyAlignment="1">
      <alignment horizontal="center"/>
    </xf>
    <xf numFmtId="0" fontId="6" fillId="0" borderId="56" xfId="0" applyFont="1" applyBorder="1" applyAlignment="1">
      <alignment horizontal="left" indent="1"/>
    </xf>
    <xf numFmtId="0" fontId="6" fillId="4" borderId="90" xfId="0" applyFont="1" applyFill="1" applyBorder="1" applyAlignment="1">
      <alignment vertical="top" wrapText="1"/>
    </xf>
    <xf numFmtId="166" fontId="6" fillId="4" borderId="56" xfId="0" applyNumberFormat="1" applyFont="1" applyFill="1" applyBorder="1" applyAlignment="1">
      <alignment horizontal="center" vertical="top" wrapText="1"/>
    </xf>
    <xf numFmtId="0" fontId="35" fillId="5" borderId="149" xfId="1327" applyFont="1" applyFill="1" applyBorder="1" applyAlignment="1">
      <alignment horizontal="center" vertical="center" wrapText="1"/>
    </xf>
    <xf numFmtId="0" fontId="35" fillId="5" borderId="149" xfId="1327" applyFont="1" applyFill="1" applyBorder="1" applyAlignment="1">
      <alignment horizontal="center" vertical="center"/>
    </xf>
    <xf numFmtId="0" fontId="35" fillId="6" borderId="149" xfId="1327" applyFont="1" applyFill="1" applyBorder="1" applyAlignment="1">
      <alignment horizontal="center" vertical="center"/>
    </xf>
    <xf numFmtId="0" fontId="35" fillId="6" borderId="149" xfId="1327" applyFont="1" applyFill="1" applyBorder="1" applyAlignment="1">
      <alignment horizontal="center" vertical="center" wrapText="1"/>
    </xf>
    <xf numFmtId="0" fontId="8" fillId="0" borderId="149" xfId="1327" applyFont="1" applyBorder="1" applyAlignment="1">
      <alignment horizontal="center" vertical="center"/>
    </xf>
    <xf numFmtId="0" fontId="22" fillId="0" borderId="149" xfId="1327" applyFont="1" applyBorder="1" applyAlignment="1">
      <alignment horizontal="center" vertical="center"/>
    </xf>
    <xf numFmtId="0" fontId="22" fillId="0" borderId="149" xfId="1327" applyFont="1" applyBorder="1" applyAlignment="1">
      <alignment horizontal="center" vertical="center" wrapText="1"/>
    </xf>
    <xf numFmtId="0" fontId="22" fillId="0" borderId="149" xfId="1327" applyFont="1" applyBorder="1" applyAlignment="1">
      <alignment horizontal="left" vertical="center" wrapText="1"/>
    </xf>
    <xf numFmtId="169" fontId="22" fillId="5" borderId="149" xfId="1327" applyNumberFormat="1" applyFont="1" applyFill="1" applyBorder="1" applyAlignment="1">
      <alignment horizontal="center" vertical="center"/>
    </xf>
    <xf numFmtId="169" fontId="22" fillId="5" borderId="149" xfId="1327" applyNumberFormat="1" applyFont="1" applyFill="1" applyBorder="1" applyAlignment="1">
      <alignment horizontal="center" vertical="center" wrapText="1"/>
    </xf>
    <xf numFmtId="169" fontId="22" fillId="7" borderId="149" xfId="1327" applyNumberFormat="1" applyFont="1" applyFill="1" applyBorder="1" applyAlignment="1">
      <alignment horizontal="center" vertical="center"/>
    </xf>
    <xf numFmtId="169" fontId="22" fillId="7" borderId="149" xfId="1327" applyNumberFormat="1" applyFont="1" applyFill="1" applyBorder="1" applyAlignment="1">
      <alignment horizontal="center" vertical="center" wrapText="1"/>
    </xf>
    <xf numFmtId="49" fontId="22" fillId="5" borderId="149" xfId="1327" applyNumberFormat="1" applyFont="1" applyFill="1" applyBorder="1" applyAlignment="1">
      <alignment horizontal="center" vertical="center"/>
    </xf>
    <xf numFmtId="168" fontId="22" fillId="5" borderId="149" xfId="1327" applyNumberFormat="1" applyFont="1" applyFill="1" applyBorder="1" applyAlignment="1">
      <alignment horizontal="center" vertical="center"/>
    </xf>
    <xf numFmtId="169" fontId="22" fillId="7" borderId="149" xfId="4" applyNumberFormat="1" applyFont="1" applyFill="1" applyBorder="1" applyAlignment="1">
      <alignment horizontal="center" vertical="center" wrapText="1"/>
    </xf>
    <xf numFmtId="169" fontId="22" fillId="7" borderId="149" xfId="4" applyNumberFormat="1" applyFont="1" applyFill="1" applyBorder="1" applyAlignment="1">
      <alignment horizontal="center" vertical="center"/>
    </xf>
    <xf numFmtId="169" fontId="6" fillId="7" borderId="149" xfId="1327" applyNumberFormat="1" applyFont="1" applyFill="1" applyBorder="1" applyAlignment="1">
      <alignment horizontal="center" vertical="center"/>
    </xf>
    <xf numFmtId="169" fontId="6" fillId="7" borderId="104" xfId="2" applyNumberFormat="1" applyFont="1" applyFill="1" applyBorder="1" applyAlignment="1">
      <alignment horizontal="center" vertical="center"/>
    </xf>
    <xf numFmtId="169" fontId="6" fillId="7" borderId="104" xfId="2" applyNumberFormat="1" applyFont="1" applyFill="1" applyBorder="1" applyAlignment="1">
      <alignment horizontal="center" vertical="center" wrapText="1"/>
    </xf>
    <xf numFmtId="169" fontId="22" fillId="5" borderId="149" xfId="2" applyNumberFormat="1" applyFont="1" applyFill="1" applyBorder="1" applyAlignment="1">
      <alignment horizontal="center" vertical="center" wrapText="1"/>
    </xf>
    <xf numFmtId="169" fontId="22" fillId="5" borderId="149" xfId="2" applyNumberFormat="1" applyFont="1" applyFill="1" applyBorder="1" applyAlignment="1">
      <alignment horizontal="center" vertical="center"/>
    </xf>
    <xf numFmtId="169" fontId="6" fillId="7" borderId="37" xfId="2" applyNumberFormat="1" applyFont="1" applyFill="1" applyBorder="1" applyAlignment="1">
      <alignment horizontal="center" vertical="center" wrapText="1"/>
    </xf>
    <xf numFmtId="169" fontId="6" fillId="7" borderId="37" xfId="2" applyNumberFormat="1" applyFont="1" applyFill="1" applyBorder="1" applyAlignment="1">
      <alignment horizontal="center" vertical="center"/>
    </xf>
    <xf numFmtId="0" fontId="8" fillId="0" borderId="150" xfId="1327" applyFont="1" applyBorder="1" applyAlignment="1">
      <alignment horizontal="center" vertical="center"/>
    </xf>
    <xf numFmtId="0" fontId="22" fillId="0" borderId="150" xfId="1327" applyFont="1" applyBorder="1" applyAlignment="1">
      <alignment horizontal="center" vertical="center"/>
    </xf>
    <xf numFmtId="0" fontId="22" fillId="0" borderId="150" xfId="1327" applyFont="1" applyBorder="1" applyAlignment="1">
      <alignment horizontal="left" vertical="center" wrapText="1"/>
    </xf>
    <xf numFmtId="0" fontId="22" fillId="0" borderId="150" xfId="1327" applyFont="1" applyBorder="1" applyAlignment="1">
      <alignment horizontal="center" vertical="center" wrapText="1"/>
    </xf>
    <xf numFmtId="169" fontId="22" fillId="5" borderId="150" xfId="2" applyNumberFormat="1" applyFont="1" applyFill="1" applyBorder="1" applyAlignment="1">
      <alignment horizontal="center" vertical="center" wrapText="1"/>
    </xf>
    <xf numFmtId="169" fontId="22" fillId="5" borderId="150" xfId="2" applyNumberFormat="1" applyFont="1" applyFill="1" applyBorder="1" applyAlignment="1">
      <alignment horizontal="center" vertical="center"/>
    </xf>
    <xf numFmtId="169" fontId="22" fillId="5" borderId="150" xfId="19" applyNumberFormat="1" applyFont="1" applyFill="1" applyBorder="1" applyAlignment="1">
      <alignment horizontal="center" vertical="center" wrapText="1"/>
    </xf>
    <xf numFmtId="0" fontId="22" fillId="0" borderId="153" xfId="1327" applyFont="1" applyBorder="1" applyAlignment="1">
      <alignment horizontal="center" vertical="center"/>
    </xf>
    <xf numFmtId="0" fontId="22" fillId="0" borderId="153" xfId="1327" applyFont="1" applyBorder="1" applyAlignment="1">
      <alignment horizontal="left" vertical="center" wrapText="1"/>
    </xf>
    <xf numFmtId="169" fontId="6" fillId="5" borderId="104" xfId="2" applyNumberFormat="1" applyFont="1" applyFill="1" applyBorder="1" applyAlignment="1">
      <alignment horizontal="center" vertical="center"/>
    </xf>
    <xf numFmtId="169" fontId="6" fillId="5" borderId="0" xfId="2" applyNumberFormat="1" applyFont="1" applyFill="1" applyAlignment="1">
      <alignment horizontal="center" vertical="center" wrapText="1"/>
    </xf>
    <xf numFmtId="169" fontId="6" fillId="7" borderId="147" xfId="1327" applyNumberFormat="1" applyFont="1" applyFill="1" applyBorder="1" applyAlignment="1">
      <alignment horizontal="center" vertical="center"/>
    </xf>
    <xf numFmtId="169" fontId="6" fillId="7" borderId="139" xfId="2" applyNumberFormat="1" applyFont="1" applyFill="1" applyBorder="1" applyAlignment="1">
      <alignment horizontal="center" vertical="center"/>
    </xf>
    <xf numFmtId="169" fontId="6" fillId="7" borderId="0" xfId="2" applyNumberFormat="1" applyFont="1" applyFill="1" applyAlignment="1">
      <alignment horizontal="center" vertical="center" wrapText="1"/>
    </xf>
    <xf numFmtId="0" fontId="22" fillId="0" borderId="147" xfId="1327" applyFont="1" applyBorder="1" applyAlignment="1">
      <alignment horizontal="center" vertical="center"/>
    </xf>
    <xf numFmtId="0" fontId="22" fillId="0" borderId="104" xfId="1327" applyFont="1" applyBorder="1" applyAlignment="1">
      <alignment horizontal="center" vertical="center"/>
    </xf>
    <xf numFmtId="0" fontId="22" fillId="0" borderId="104" xfId="1327" applyFont="1" applyBorder="1" applyAlignment="1">
      <alignment horizontal="left" vertical="center" wrapText="1"/>
    </xf>
    <xf numFmtId="0" fontId="22" fillId="0" borderId="154" xfId="1327" applyFont="1" applyBorder="1" applyAlignment="1">
      <alignment horizontal="center" vertical="center" wrapText="1"/>
    </xf>
    <xf numFmtId="169" fontId="6" fillId="5" borderId="0" xfId="2" applyNumberFormat="1" applyFont="1" applyFill="1" applyAlignment="1">
      <alignment horizontal="center" vertical="center"/>
    </xf>
    <xf numFmtId="170" fontId="6" fillId="5" borderId="104" xfId="0" applyNumberFormat="1" applyFont="1" applyFill="1" applyBorder="1" applyAlignment="1">
      <alignment vertical="center"/>
    </xf>
    <xf numFmtId="0" fontId="6" fillId="5" borderId="104" xfId="0" applyFont="1" applyFill="1" applyBorder="1" applyAlignment="1">
      <alignment vertical="center"/>
    </xf>
    <xf numFmtId="169" fontId="6" fillId="7" borderId="104" xfId="1327" applyNumberFormat="1" applyFont="1" applyFill="1" applyBorder="1" applyAlignment="1">
      <alignment horizontal="center" vertical="center"/>
    </xf>
    <xf numFmtId="170" fontId="6" fillId="7" borderId="104" xfId="0" applyNumberFormat="1" applyFont="1" applyFill="1" applyBorder="1" applyAlignment="1">
      <alignment vertical="center"/>
    </xf>
    <xf numFmtId="0" fontId="6" fillId="7" borderId="104" xfId="0" applyFont="1" applyFill="1" applyBorder="1" applyAlignment="1">
      <alignment vertical="center"/>
    </xf>
    <xf numFmtId="0" fontId="22" fillId="0" borderId="152" xfId="1327" applyFont="1" applyBorder="1" applyAlignment="1">
      <alignment horizontal="center" vertical="center"/>
    </xf>
    <xf numFmtId="0" fontId="10" fillId="5" borderId="0" xfId="0" applyFont="1" applyFill="1"/>
    <xf numFmtId="169" fontId="22" fillId="5" borderId="104" xfId="2" applyNumberFormat="1" applyFont="1" applyFill="1" applyBorder="1" applyAlignment="1">
      <alignment horizontal="center" vertical="center" wrapText="1"/>
    </xf>
    <xf numFmtId="169" fontId="22" fillId="5" borderId="104" xfId="2" applyNumberFormat="1" applyFont="1" applyFill="1" applyBorder="1" applyAlignment="1">
      <alignment horizontal="center" vertical="center"/>
    </xf>
    <xf numFmtId="169" fontId="22" fillId="5" borderId="104" xfId="33" applyNumberFormat="1" applyFont="1" applyFill="1" applyBorder="1" applyAlignment="1">
      <alignment vertical="center" wrapText="1"/>
    </xf>
    <xf numFmtId="0" fontId="22" fillId="5" borderId="149" xfId="1327" applyFont="1" applyFill="1" applyBorder="1" applyAlignment="1">
      <alignment horizontal="center" vertical="center"/>
    </xf>
    <xf numFmtId="169" fontId="6" fillId="7" borderId="149" xfId="1327" applyNumberFormat="1" applyFont="1" applyFill="1" applyBorder="1" applyAlignment="1">
      <alignment horizontal="center" vertical="center" wrapText="1"/>
    </xf>
    <xf numFmtId="169" fontId="6" fillId="5" borderId="104" xfId="2" applyNumberFormat="1" applyFont="1" applyFill="1" applyBorder="1" applyAlignment="1">
      <alignment horizontal="center" vertical="center" wrapText="1"/>
    </xf>
    <xf numFmtId="169" fontId="6" fillId="5" borderId="149" xfId="1327" applyNumberFormat="1" applyFont="1" applyFill="1" applyBorder="1" applyAlignment="1">
      <alignment horizontal="center" vertical="center" wrapText="1"/>
    </xf>
    <xf numFmtId="169" fontId="8" fillId="7" borderId="104" xfId="2" applyNumberFormat="1" applyFont="1" applyFill="1" applyBorder="1" applyAlignment="1">
      <alignment horizontal="center" vertical="center"/>
    </xf>
    <xf numFmtId="0" fontId="10" fillId="7" borderId="0" xfId="0" applyFont="1" applyFill="1"/>
    <xf numFmtId="169" fontId="8" fillId="7" borderId="149" xfId="1327" applyNumberFormat="1" applyFont="1" applyFill="1" applyBorder="1" applyAlignment="1">
      <alignment horizontal="center" vertical="center"/>
    </xf>
    <xf numFmtId="169" fontId="8" fillId="7" borderId="104" xfId="2" applyNumberFormat="1" applyFont="1" applyFill="1" applyBorder="1" applyAlignment="1">
      <alignment horizontal="center" vertical="center" wrapText="1"/>
    </xf>
    <xf numFmtId="4" fontId="22" fillId="0" borderId="149" xfId="1327" applyNumberFormat="1" applyFont="1" applyBorder="1" applyAlignment="1">
      <alignment horizontal="center" vertical="center" wrapText="1"/>
    </xf>
    <xf numFmtId="168" fontId="22" fillId="5" borderId="149" xfId="2" applyNumberFormat="1" applyFont="1" applyFill="1" applyBorder="1" applyAlignment="1">
      <alignment horizontal="center" vertical="center" wrapText="1"/>
    </xf>
    <xf numFmtId="169" fontId="6" fillId="5" borderId="0" xfId="0" applyNumberFormat="1" applyFont="1" applyFill="1" applyAlignment="1">
      <alignment vertical="center"/>
    </xf>
    <xf numFmtId="0" fontId="6" fillId="7" borderId="155" xfId="0" applyFont="1" applyFill="1" applyBorder="1" applyAlignment="1">
      <alignment horizontal="center" vertical="center"/>
    </xf>
    <xf numFmtId="0" fontId="8" fillId="0" borderId="104" xfId="1327" applyFont="1" applyBorder="1" applyAlignment="1">
      <alignment horizontal="center" vertical="center"/>
    </xf>
    <xf numFmtId="0" fontId="22" fillId="0" borderId="104" xfId="1327" applyFont="1" applyBorder="1" applyAlignment="1">
      <alignment horizontal="center" vertical="center" wrapText="1"/>
    </xf>
    <xf numFmtId="169" fontId="22" fillId="5" borderId="104" xfId="1327" applyNumberFormat="1" applyFont="1" applyFill="1" applyBorder="1" applyAlignment="1">
      <alignment horizontal="center" vertical="center" wrapText="1"/>
    </xf>
    <xf numFmtId="169" fontId="22" fillId="7" borderId="104" xfId="1327" applyNumberFormat="1" applyFont="1" applyFill="1" applyBorder="1" applyAlignment="1">
      <alignment horizontal="center" vertical="center"/>
    </xf>
    <xf numFmtId="169" fontId="22" fillId="7" borderId="104" xfId="1327" applyNumberFormat="1" applyFont="1" applyFill="1" applyBorder="1" applyAlignment="1">
      <alignment horizontal="center" vertical="center" wrapText="1"/>
    </xf>
    <xf numFmtId="169" fontId="22" fillId="7" borderId="150" xfId="1327" applyNumberFormat="1" applyFont="1" applyFill="1" applyBorder="1" applyAlignment="1">
      <alignment horizontal="center" vertical="center" wrapText="1"/>
    </xf>
    <xf numFmtId="0" fontId="22" fillId="0" borderId="149" xfId="1327" applyFont="1" applyBorder="1" applyAlignment="1">
      <alignment horizontal="left" wrapText="1"/>
    </xf>
    <xf numFmtId="169" fontId="6" fillId="7" borderId="104" xfId="0" applyNumberFormat="1" applyFont="1" applyFill="1" applyBorder="1" applyAlignment="1">
      <alignment horizontal="center" vertical="center"/>
    </xf>
    <xf numFmtId="169" fontId="22" fillId="7" borderId="156" xfId="1327" applyNumberFormat="1" applyFont="1" applyFill="1" applyBorder="1" applyAlignment="1">
      <alignment horizontal="center" vertical="center"/>
    </xf>
    <xf numFmtId="169" fontId="22" fillId="7" borderId="157" xfId="1327" applyNumberFormat="1" applyFont="1" applyFill="1" applyBorder="1" applyAlignment="1">
      <alignment horizontal="center" vertical="center" wrapText="1"/>
    </xf>
    <xf numFmtId="0" fontId="22" fillId="0" borderId="149" xfId="2" applyFont="1" applyBorder="1" applyAlignment="1">
      <alignment horizontal="left" vertical="center" wrapText="1"/>
    </xf>
    <xf numFmtId="0" fontId="22" fillId="0" borderId="139" xfId="1327" applyFont="1" applyBorder="1" applyAlignment="1">
      <alignment horizontal="center" vertical="center"/>
    </xf>
    <xf numFmtId="0" fontId="22" fillId="0" borderId="139" xfId="1327" applyFont="1" applyBorder="1" applyAlignment="1">
      <alignment horizontal="left" vertical="center" wrapText="1"/>
    </xf>
    <xf numFmtId="0" fontId="22" fillId="0" borderId="139" xfId="1327" applyFont="1" applyBorder="1" applyAlignment="1">
      <alignment horizontal="center" vertical="center" wrapText="1"/>
    </xf>
    <xf numFmtId="169" fontId="22" fillId="5" borderId="150" xfId="1327" applyNumberFormat="1" applyFont="1" applyFill="1" applyBorder="1" applyAlignment="1">
      <alignment horizontal="center" vertical="center"/>
    </xf>
    <xf numFmtId="169" fontId="22" fillId="5" borderId="139" xfId="2" applyNumberFormat="1" applyFont="1" applyFill="1" applyBorder="1" applyAlignment="1">
      <alignment horizontal="center" vertical="center" wrapText="1"/>
    </xf>
    <xf numFmtId="169" fontId="22" fillId="5" borderId="139" xfId="2" applyNumberFormat="1" applyFont="1" applyFill="1" applyBorder="1" applyAlignment="1">
      <alignment horizontal="center" vertical="center"/>
    </xf>
    <xf numFmtId="169" fontId="22" fillId="5" borderId="139" xfId="19" applyNumberFormat="1" applyFont="1" applyFill="1" applyBorder="1" applyAlignment="1">
      <alignment vertical="center" wrapText="1"/>
    </xf>
    <xf numFmtId="169" fontId="22" fillId="7" borderId="150" xfId="1327" applyNumberFormat="1" applyFont="1" applyFill="1" applyBorder="1" applyAlignment="1">
      <alignment horizontal="center" vertical="center"/>
    </xf>
    <xf numFmtId="169" fontId="6" fillId="7" borderId="142" xfId="2" applyNumberFormat="1" applyFont="1" applyFill="1" applyBorder="1" applyAlignment="1">
      <alignment horizontal="center" vertical="center" wrapText="1"/>
    </xf>
    <xf numFmtId="169" fontId="6" fillId="7" borderId="142" xfId="2" applyNumberFormat="1" applyFont="1" applyFill="1" applyBorder="1" applyAlignment="1">
      <alignment horizontal="center" vertical="center"/>
    </xf>
    <xf numFmtId="169" fontId="22" fillId="7" borderId="139" xfId="1327" applyNumberFormat="1" applyFont="1" applyFill="1" applyBorder="1" applyAlignment="1">
      <alignment horizontal="center" vertical="center" wrapText="1"/>
    </xf>
    <xf numFmtId="169" fontId="22" fillId="5" borderId="104" xfId="1327" applyNumberFormat="1" applyFont="1" applyFill="1" applyBorder="1" applyAlignment="1">
      <alignment horizontal="center" vertical="center"/>
    </xf>
    <xf numFmtId="169" fontId="22" fillId="5" borderId="104" xfId="19" applyNumberFormat="1" applyFont="1" applyFill="1" applyBorder="1" applyAlignment="1">
      <alignment vertical="center" wrapText="1"/>
    </xf>
    <xf numFmtId="169" fontId="22" fillId="7" borderId="104" xfId="2" applyNumberFormat="1" applyFont="1" applyFill="1" applyBorder="1" applyAlignment="1">
      <alignment horizontal="center" vertical="center" wrapText="1"/>
    </xf>
    <xf numFmtId="169" fontId="22" fillId="7" borderId="104" xfId="2" applyNumberFormat="1" applyFont="1" applyFill="1" applyBorder="1" applyAlignment="1">
      <alignment horizontal="center" vertical="center"/>
    </xf>
    <xf numFmtId="169" fontId="22" fillId="7" borderId="104" xfId="19" applyNumberFormat="1" applyFont="1" applyFill="1" applyBorder="1" applyAlignment="1">
      <alignment vertical="center" wrapText="1"/>
    </xf>
    <xf numFmtId="0" fontId="22" fillId="0" borderId="152" xfId="1327" applyFont="1" applyBorder="1" applyAlignment="1">
      <alignment horizontal="center" vertical="center" wrapText="1"/>
    </xf>
    <xf numFmtId="0" fontId="22" fillId="0" borderId="152" xfId="2" applyFont="1" applyBorder="1" applyAlignment="1">
      <alignment horizontal="left" vertical="center" wrapText="1"/>
    </xf>
    <xf numFmtId="169" fontId="22" fillId="5" borderId="152" xfId="1327" applyNumberFormat="1" applyFont="1" applyFill="1" applyBorder="1" applyAlignment="1">
      <alignment horizontal="center" vertical="center"/>
    </xf>
    <xf numFmtId="169" fontId="22" fillId="5" borderId="152" xfId="2" applyNumberFormat="1" applyFont="1" applyFill="1" applyBorder="1" applyAlignment="1">
      <alignment horizontal="center" vertical="center" wrapText="1"/>
    </xf>
    <xf numFmtId="169" fontId="22" fillId="5" borderId="152" xfId="2" applyNumberFormat="1" applyFont="1" applyFill="1" applyBorder="1" applyAlignment="1">
      <alignment horizontal="center" vertical="center"/>
    </xf>
    <xf numFmtId="169" fontId="22" fillId="5" borderId="152" xfId="19" applyNumberFormat="1" applyFont="1" applyFill="1" applyBorder="1" applyAlignment="1">
      <alignment vertical="center" wrapText="1"/>
    </xf>
    <xf numFmtId="169" fontId="22" fillId="7" borderId="152" xfId="1327" applyNumberFormat="1" applyFont="1" applyFill="1" applyBorder="1" applyAlignment="1">
      <alignment horizontal="center" vertical="center"/>
    </xf>
    <xf numFmtId="169" fontId="22" fillId="7" borderId="152" xfId="1327" applyNumberFormat="1" applyFont="1" applyFill="1" applyBorder="1" applyAlignment="1">
      <alignment horizontal="center" vertical="center" wrapText="1"/>
    </xf>
    <xf numFmtId="169" fontId="22" fillId="5" borderId="149" xfId="19" applyNumberFormat="1" applyFont="1" applyFill="1" applyBorder="1" applyAlignment="1">
      <alignment horizontal="center" vertical="center" wrapText="1"/>
    </xf>
    <xf numFmtId="0" fontId="10" fillId="0" borderId="153" xfId="0" applyFont="1" applyBorder="1" applyAlignment="1">
      <alignment vertical="center" wrapText="1"/>
    </xf>
    <xf numFmtId="169" fontId="22" fillId="5" borderId="139" xfId="32" applyNumberFormat="1" applyFont="1" applyFill="1" applyBorder="1" applyAlignment="1">
      <alignment vertical="center" wrapText="1"/>
    </xf>
    <xf numFmtId="169" fontId="6" fillId="7" borderId="139" xfId="2" applyNumberFormat="1" applyFont="1" applyFill="1" applyBorder="1" applyAlignment="1">
      <alignment horizontal="center" vertical="center" wrapText="1"/>
    </xf>
    <xf numFmtId="0" fontId="8" fillId="0" borderId="139" xfId="1327" applyFont="1" applyBorder="1" applyAlignment="1">
      <alignment horizontal="center" vertical="center"/>
    </xf>
    <xf numFmtId="0" fontId="10" fillId="0" borderId="158" xfId="0" applyFont="1" applyBorder="1" applyAlignment="1">
      <alignment vertical="center" wrapText="1"/>
    </xf>
    <xf numFmtId="169" fontId="22" fillId="5" borderId="139" xfId="33" applyNumberFormat="1" applyFont="1" applyFill="1" applyBorder="1" applyAlignment="1">
      <alignment vertical="center" wrapText="1"/>
    </xf>
    <xf numFmtId="0" fontId="8" fillId="0" borderId="142" xfId="1327" applyFont="1" applyBorder="1" applyAlignment="1">
      <alignment horizontal="center" vertical="center"/>
    </xf>
    <xf numFmtId="0" fontId="10" fillId="0" borderId="139" xfId="0" applyFont="1" applyBorder="1" applyAlignment="1">
      <alignment vertical="center" wrapText="1"/>
    </xf>
    <xf numFmtId="0" fontId="38" fillId="0" borderId="37" xfId="1327" applyFont="1" applyBorder="1" applyAlignment="1">
      <alignment horizontal="center" vertical="center"/>
    </xf>
    <xf numFmtId="0" fontId="38" fillId="0" borderId="104" xfId="1327" applyFont="1" applyBorder="1" applyAlignment="1">
      <alignment horizontal="center" vertical="center"/>
    </xf>
    <xf numFmtId="0" fontId="39" fillId="0" borderId="104" xfId="0" applyFont="1" applyBorder="1" applyAlignment="1">
      <alignment vertical="center" wrapText="1"/>
    </xf>
    <xf numFmtId="0" fontId="38" fillId="0" borderId="104" xfId="1327" applyFont="1" applyBorder="1" applyAlignment="1">
      <alignment horizontal="center" vertical="center" wrapText="1"/>
    </xf>
    <xf numFmtId="169" fontId="38" fillId="5" borderId="150" xfId="1327" applyNumberFormat="1" applyFont="1" applyFill="1" applyBorder="1" applyAlignment="1">
      <alignment horizontal="center" vertical="center"/>
    </xf>
    <xf numFmtId="169" fontId="38" fillId="5" borderId="104" xfId="2" applyNumberFormat="1" applyFont="1" applyFill="1" applyBorder="1" applyAlignment="1">
      <alignment horizontal="center" vertical="center" wrapText="1"/>
    </xf>
    <xf numFmtId="169" fontId="38" fillId="5" borderId="104" xfId="2" applyNumberFormat="1" applyFont="1" applyFill="1" applyBorder="1" applyAlignment="1">
      <alignment horizontal="center" vertical="center"/>
    </xf>
    <xf numFmtId="169" fontId="38" fillId="5" borderId="104" xfId="33" applyNumberFormat="1" applyFont="1" applyFill="1" applyBorder="1" applyAlignment="1">
      <alignment vertical="center" wrapText="1"/>
    </xf>
    <xf numFmtId="169" fontId="38" fillId="7" borderId="150" xfId="1327" applyNumberFormat="1" applyFont="1" applyFill="1" applyBorder="1" applyAlignment="1">
      <alignment horizontal="center" vertical="center"/>
    </xf>
    <xf numFmtId="169" fontId="38" fillId="7" borderId="104" xfId="2" applyNumberFormat="1" applyFont="1" applyFill="1" applyBorder="1" applyAlignment="1">
      <alignment horizontal="center" vertical="center" wrapText="1"/>
    </xf>
    <xf numFmtId="169" fontId="43" fillId="7" borderId="104" xfId="2" applyNumberFormat="1" applyFont="1" applyFill="1" applyBorder="1" applyAlignment="1">
      <alignment horizontal="center" vertical="center"/>
    </xf>
    <xf numFmtId="169" fontId="43" fillId="7" borderId="104" xfId="2" applyNumberFormat="1" applyFont="1" applyFill="1" applyBorder="1" applyAlignment="1">
      <alignment horizontal="center" vertical="center" wrapText="1"/>
    </xf>
    <xf numFmtId="169" fontId="38" fillId="7" borderId="104" xfId="1327" applyNumberFormat="1" applyFont="1" applyFill="1" applyBorder="1" applyAlignment="1">
      <alignment horizontal="center" vertical="center" wrapText="1"/>
    </xf>
    <xf numFmtId="0" fontId="8" fillId="3" borderId="37" xfId="1327" applyFont="1" applyFill="1" applyBorder="1"/>
    <xf numFmtId="0" fontId="8" fillId="3" borderId="0" xfId="1327" applyFont="1" applyFill="1"/>
    <xf numFmtId="0" fontId="35" fillId="3" borderId="159" xfId="1327" applyFont="1" applyFill="1" applyBorder="1" applyAlignment="1">
      <alignment horizontal="center"/>
    </xf>
    <xf numFmtId="169" fontId="23" fillId="5" borderId="152" xfId="1327" applyNumberFormat="1" applyFont="1" applyFill="1" applyBorder="1" applyAlignment="1">
      <alignment horizontal="center" vertical="center"/>
    </xf>
    <xf numFmtId="169" fontId="35" fillId="5" borderId="160" xfId="1327" applyNumberFormat="1" applyFont="1" applyFill="1" applyBorder="1" applyAlignment="1">
      <alignment horizontal="center" vertical="center"/>
    </xf>
    <xf numFmtId="169" fontId="23" fillId="7" borderId="152" xfId="1327" applyNumberFormat="1" applyFont="1" applyFill="1" applyBorder="1" applyAlignment="1">
      <alignment horizontal="center" vertical="center"/>
    </xf>
    <xf numFmtId="169" fontId="35" fillId="7" borderId="92" xfId="1327" applyNumberFormat="1" applyFont="1" applyFill="1" applyBorder="1" applyAlignment="1">
      <alignment horizontal="center" vertical="center"/>
    </xf>
    <xf numFmtId="168" fontId="8" fillId="3" borderId="0" xfId="1327" applyNumberFormat="1" applyFont="1" applyFill="1"/>
    <xf numFmtId="0" fontId="35" fillId="3" borderId="149" xfId="1327" applyFont="1" applyFill="1" applyBorder="1" applyAlignment="1">
      <alignment horizontal="center" vertical="center"/>
    </xf>
    <xf numFmtId="0" fontId="10" fillId="0" borderId="0" xfId="0" applyFont="1" applyAlignment="1">
      <alignment wrapText="1"/>
    </xf>
    <xf numFmtId="0" fontId="22" fillId="0" borderId="149" xfId="1327" applyFont="1" applyBorder="1" applyAlignment="1">
      <alignment wrapText="1"/>
    </xf>
    <xf numFmtId="0" fontId="22" fillId="0" borderId="151" xfId="1327" applyFont="1" applyBorder="1" applyAlignment="1">
      <alignment wrapText="1"/>
    </xf>
    <xf numFmtId="0" fontId="22" fillId="0" borderId="157" xfId="1327" applyFont="1" applyBorder="1" applyAlignment="1">
      <alignment wrapText="1"/>
    </xf>
    <xf numFmtId="0" fontId="22" fillId="0" borderId="149" xfId="4" applyFont="1" applyBorder="1" applyAlignment="1">
      <alignment wrapText="1"/>
    </xf>
    <xf numFmtId="0" fontId="38" fillId="0" borderId="139" xfId="1327" applyFont="1" applyBorder="1" applyAlignment="1">
      <alignment horizontal="center" vertical="center" wrapText="1"/>
    </xf>
    <xf numFmtId="167" fontId="10" fillId="4" borderId="106" xfId="0" applyNumberFormat="1" applyFont="1" applyFill="1" applyBorder="1"/>
    <xf numFmtId="167" fontId="10" fillId="4" borderId="105" xfId="0" applyNumberFormat="1" applyFont="1" applyFill="1" applyBorder="1"/>
    <xf numFmtId="0" fontId="10" fillId="4" borderId="100" xfId="4" applyFill="1" applyBorder="1"/>
    <xf numFmtId="0" fontId="11" fillId="4" borderId="105" xfId="0" applyFont="1" applyFill="1" applyBorder="1" applyAlignment="1">
      <alignment horizontal="center" vertical="center" wrapText="1"/>
    </xf>
    <xf numFmtId="0" fontId="10" fillId="4" borderId="104" xfId="0" applyFont="1" applyFill="1" applyBorder="1"/>
    <xf numFmtId="0" fontId="10" fillId="4" borderId="104" xfId="0" applyFont="1" applyFill="1" applyBorder="1" applyAlignment="1">
      <alignment wrapText="1"/>
    </xf>
    <xf numFmtId="0" fontId="22" fillId="4" borderId="104" xfId="0" applyFont="1" applyFill="1" applyBorder="1" applyAlignment="1">
      <alignment wrapText="1"/>
    </xf>
    <xf numFmtId="167" fontId="6" fillId="4" borderId="23" xfId="0" applyNumberFormat="1" applyFont="1" applyFill="1" applyBorder="1" applyAlignment="1">
      <alignment horizontal="center"/>
    </xf>
    <xf numFmtId="167" fontId="6" fillId="4" borderId="23" xfId="0" applyNumberFormat="1" applyFont="1" applyFill="1" applyBorder="1" applyAlignment="1">
      <alignment horizontal="right"/>
    </xf>
    <xf numFmtId="167" fontId="11" fillId="4" borderId="36" xfId="0" applyNumberFormat="1" applyFont="1" applyFill="1" applyBorder="1"/>
    <xf numFmtId="167" fontId="11" fillId="4" borderId="38" xfId="0" applyNumberFormat="1" applyFont="1" applyFill="1" applyBorder="1"/>
    <xf numFmtId="166" fontId="10" fillId="0" borderId="0" xfId="0" applyNumberFormat="1" applyFont="1" applyAlignment="1">
      <alignment horizontal="center"/>
    </xf>
    <xf numFmtId="167" fontId="0" fillId="4" borderId="0" xfId="0" applyNumberFormat="1" applyFill="1"/>
    <xf numFmtId="0" fontId="0" fillId="4" borderId="0" xfId="0" applyFill="1"/>
    <xf numFmtId="0" fontId="0" fillId="8" borderId="0" xfId="0" applyFill="1"/>
    <xf numFmtId="0" fontId="10" fillId="0" borderId="49" xfId="0" applyFont="1" applyBorder="1"/>
    <xf numFmtId="169" fontId="10" fillId="0" borderId="145" xfId="0" applyNumberFormat="1" applyFont="1" applyBorder="1"/>
    <xf numFmtId="167" fontId="10" fillId="0" borderId="145" xfId="0" applyNumberFormat="1" applyFont="1" applyBorder="1"/>
    <xf numFmtId="167" fontId="24" fillId="0" borderId="39" xfId="0" applyNumberFormat="1" applyFont="1" applyBorder="1"/>
    <xf numFmtId="167" fontId="24" fillId="0" borderId="38" xfId="0" applyNumberFormat="1" applyFont="1" applyBorder="1"/>
    <xf numFmtId="167" fontId="24" fillId="0" borderId="35" xfId="0" applyNumberFormat="1" applyFont="1" applyBorder="1"/>
    <xf numFmtId="0" fontId="10" fillId="4" borderId="107" xfId="9" applyFill="1" applyBorder="1" applyAlignment="1">
      <alignment horizontal="center" vertical="center" wrapText="1"/>
    </xf>
    <xf numFmtId="167" fontId="10" fillId="4" borderId="107" xfId="9" applyNumberFormat="1" applyFill="1" applyBorder="1" applyAlignment="1">
      <alignment horizontal="center" vertical="center" wrapText="1"/>
    </xf>
    <xf numFmtId="167" fontId="24" fillId="0" borderId="107" xfId="0" applyNumberFormat="1" applyFont="1" applyBorder="1" applyAlignment="1">
      <alignment vertical="top"/>
    </xf>
    <xf numFmtId="167" fontId="24" fillId="4" borderId="107" xfId="0" applyNumberFormat="1" applyFont="1" applyFill="1" applyBorder="1" applyAlignment="1">
      <alignment vertical="top"/>
    </xf>
    <xf numFmtId="169" fontId="24" fillId="0" borderId="107" xfId="0" applyNumberFormat="1" applyFont="1" applyBorder="1"/>
    <xf numFmtId="167" fontId="24" fillId="0" borderId="107" xfId="0" applyNumberFormat="1" applyFont="1" applyBorder="1"/>
    <xf numFmtId="169" fontId="24" fillId="4" borderId="107" xfId="0" applyNumberFormat="1" applyFont="1" applyFill="1" applyBorder="1"/>
    <xf numFmtId="167" fontId="24" fillId="4" borderId="107" xfId="0" applyNumberFormat="1" applyFont="1" applyFill="1" applyBorder="1"/>
    <xf numFmtId="167" fontId="11" fillId="4" borderId="128" xfId="0" applyNumberFormat="1" applyFont="1" applyFill="1" applyBorder="1"/>
    <xf numFmtId="0" fontId="11" fillId="0" borderId="50" xfId="9" applyFont="1" applyBorder="1" applyAlignment="1">
      <alignment horizontal="center" vertical="center" wrapText="1"/>
    </xf>
    <xf numFmtId="0" fontId="11" fillId="0" borderId="46" xfId="9" applyFont="1" applyBorder="1" applyAlignment="1">
      <alignment horizontal="center" vertical="center" wrapText="1"/>
    </xf>
    <xf numFmtId="0" fontId="11" fillId="4" borderId="103" xfId="9" applyFont="1" applyFill="1" applyBorder="1" applyAlignment="1">
      <alignment horizontal="center" vertical="center" wrapText="1"/>
    </xf>
    <xf numFmtId="0" fontId="11" fillId="4" borderId="99" xfId="9" applyFont="1" applyFill="1" applyBorder="1" applyAlignment="1">
      <alignment horizontal="center" vertical="center" wrapText="1"/>
    </xf>
    <xf numFmtId="166" fontId="11" fillId="4" borderId="103" xfId="9" applyNumberFormat="1" applyFont="1" applyFill="1" applyBorder="1" applyAlignment="1">
      <alignment horizontal="center" vertical="center" wrapText="1"/>
    </xf>
    <xf numFmtId="166" fontId="11" fillId="4" borderId="99" xfId="9" applyNumberFormat="1" applyFont="1" applyFill="1" applyBorder="1" applyAlignment="1">
      <alignment horizontal="center" vertical="center" wrapText="1"/>
    </xf>
    <xf numFmtId="167" fontId="11" fillId="0" borderId="100" xfId="0" applyNumberFormat="1" applyFont="1" applyBorder="1" applyAlignment="1">
      <alignment horizontal="right"/>
    </xf>
    <xf numFmtId="167" fontId="10" fillId="0" borderId="100" xfId="0" applyNumberFormat="1" applyFont="1" applyBorder="1" applyAlignment="1">
      <alignment horizontal="right"/>
    </xf>
    <xf numFmtId="167" fontId="10" fillId="4" borderId="100" xfId="0" applyNumberFormat="1" applyFont="1" applyFill="1" applyBorder="1" applyAlignment="1">
      <alignment horizontal="right"/>
    </xf>
    <xf numFmtId="169" fontId="10" fillId="0" borderId="99" xfId="0" applyNumberFormat="1" applyFont="1" applyBorder="1"/>
    <xf numFmtId="167" fontId="10" fillId="4" borderId="103" xfId="0" applyNumberFormat="1" applyFont="1" applyFill="1" applyBorder="1"/>
    <xf numFmtId="167" fontId="10" fillId="4" borderId="145" xfId="0" applyNumberFormat="1" applyFont="1" applyFill="1" applyBorder="1"/>
    <xf numFmtId="167" fontId="11" fillId="0" borderId="145" xfId="0" applyNumberFormat="1" applyFont="1" applyBorder="1"/>
    <xf numFmtId="167" fontId="11" fillId="4" borderId="145" xfId="0" applyNumberFormat="1" applyFont="1" applyFill="1" applyBorder="1"/>
    <xf numFmtId="0" fontId="10" fillId="0" borderId="37" xfId="0" applyFont="1" applyBorder="1" applyAlignment="1">
      <alignment horizontal="center" vertical="center" wrapText="1"/>
    </xf>
    <xf numFmtId="0" fontId="11" fillId="0" borderId="34" xfId="9" applyFont="1" applyBorder="1" applyAlignment="1">
      <alignment horizontal="center" vertical="center" wrapText="1"/>
    </xf>
    <xf numFmtId="0" fontId="11" fillId="0" borderId="161" xfId="9" applyFont="1" applyBorder="1" applyAlignment="1">
      <alignment horizontal="center" vertical="center" wrapText="1"/>
    </xf>
    <xf numFmtId="0" fontId="11" fillId="0" borderId="162" xfId="9" applyFont="1" applyBorder="1" applyAlignment="1">
      <alignment horizontal="center" vertical="center" wrapText="1"/>
    </xf>
    <xf numFmtId="0" fontId="10" fillId="0" borderId="161" xfId="9" applyBorder="1" applyAlignment="1">
      <alignment horizontal="center" vertical="center" wrapText="1"/>
    </xf>
    <xf numFmtId="0" fontId="10" fillId="0" borderId="162" xfId="9" applyBorder="1" applyAlignment="1">
      <alignment horizontal="center" vertical="center" wrapText="1"/>
    </xf>
    <xf numFmtId="0" fontId="10" fillId="0" borderId="163" xfId="9" applyBorder="1" applyAlignment="1">
      <alignment horizontal="center" vertical="center" wrapText="1"/>
    </xf>
    <xf numFmtId="0" fontId="8" fillId="0" borderId="129" xfId="9" applyFont="1" applyBorder="1" applyAlignment="1">
      <alignment horizontal="center" vertical="center" wrapText="1"/>
    </xf>
    <xf numFmtId="0" fontId="10" fillId="4" borderId="102" xfId="0" applyFont="1" applyFill="1" applyBorder="1" applyAlignment="1">
      <alignment vertical="top" wrapText="1"/>
    </xf>
    <xf numFmtId="167" fontId="11" fillId="3" borderId="103" xfId="0" applyNumberFormat="1" applyFont="1" applyFill="1" applyBorder="1"/>
    <xf numFmtId="167" fontId="11" fillId="0" borderId="66" xfId="0" applyNumberFormat="1" applyFont="1" applyBorder="1" applyAlignment="1">
      <alignment vertical="top"/>
    </xf>
    <xf numFmtId="167" fontId="11" fillId="3" borderId="47" xfId="0" applyNumberFormat="1" applyFont="1" applyFill="1" applyBorder="1" applyAlignment="1">
      <alignment vertical="top"/>
    </xf>
    <xf numFmtId="167" fontId="10" fillId="0" borderId="97" xfId="0" applyNumberFormat="1" applyFont="1" applyBorder="1"/>
    <xf numFmtId="167" fontId="11" fillId="0" borderId="112" xfId="0" applyNumberFormat="1" applyFont="1" applyBorder="1" applyAlignment="1">
      <alignment vertical="top"/>
    </xf>
    <xf numFmtId="167" fontId="10" fillId="0" borderId="165" xfId="0" applyNumberFormat="1" applyFont="1" applyBorder="1"/>
    <xf numFmtId="167" fontId="0" fillId="0" borderId="164" xfId="0" applyNumberFormat="1" applyBorder="1"/>
    <xf numFmtId="167" fontId="11" fillId="0" borderId="103" xfId="0" applyNumberFormat="1" applyFont="1" applyBorder="1" applyAlignment="1">
      <alignment vertical="top"/>
    </xf>
    <xf numFmtId="167" fontId="11" fillId="3" borderId="145" xfId="0" applyNumberFormat="1" applyFont="1" applyFill="1" applyBorder="1" applyAlignment="1">
      <alignment vertical="top"/>
    </xf>
    <xf numFmtId="167" fontId="0" fillId="0" borderId="114" xfId="0" applyNumberFormat="1" applyBorder="1"/>
    <xf numFmtId="167" fontId="0" fillId="0" borderId="145" xfId="0" applyNumberFormat="1" applyBorder="1"/>
    <xf numFmtId="167" fontId="11" fillId="0" borderId="99" xfId="0" applyNumberFormat="1" applyFont="1" applyBorder="1" applyAlignment="1">
      <alignment vertical="top"/>
    </xf>
    <xf numFmtId="167" fontId="11" fillId="3" borderId="167" xfId="0" applyNumberFormat="1" applyFont="1" applyFill="1" applyBorder="1" applyAlignment="1">
      <alignment vertical="top"/>
    </xf>
    <xf numFmtId="167" fontId="0" fillId="0" borderId="166" xfId="0" applyNumberFormat="1" applyBorder="1"/>
    <xf numFmtId="167" fontId="0" fillId="0" borderId="167" xfId="0" applyNumberFormat="1" applyBorder="1"/>
    <xf numFmtId="167" fontId="0" fillId="0" borderId="136" xfId="0" applyNumberFormat="1" applyBorder="1"/>
    <xf numFmtId="167" fontId="0" fillId="0" borderId="105" xfId="0" applyNumberFormat="1" applyBorder="1"/>
    <xf numFmtId="0" fontId="41" fillId="0" borderId="100" xfId="0" applyFont="1" applyBorder="1" applyAlignment="1">
      <alignment wrapText="1"/>
    </xf>
    <xf numFmtId="167" fontId="10" fillId="0" borderId="112" xfId="0" applyNumberFormat="1" applyFont="1" applyBorder="1" applyAlignment="1">
      <alignment vertical="top"/>
    </xf>
    <xf numFmtId="167" fontId="0" fillId="0" borderId="32" xfId="0" applyNumberFormat="1" applyBorder="1"/>
    <xf numFmtId="0" fontId="10" fillId="4" borderId="168" xfId="0" applyFont="1" applyFill="1" applyBorder="1"/>
    <xf numFmtId="167" fontId="11" fillId="4" borderId="165" xfId="0" applyNumberFormat="1" applyFont="1" applyFill="1" applyBorder="1"/>
    <xf numFmtId="167" fontId="11" fillId="4" borderId="164" xfId="0" applyNumberFormat="1" applyFont="1" applyFill="1" applyBorder="1"/>
    <xf numFmtId="167" fontId="0" fillId="0" borderId="165" xfId="0" applyNumberFormat="1" applyBorder="1"/>
    <xf numFmtId="0" fontId="11" fillId="0" borderId="29" xfId="0" applyFont="1" applyBorder="1"/>
    <xf numFmtId="167" fontId="11" fillId="0" borderId="23" xfId="0" applyNumberFormat="1" applyFont="1" applyBorder="1"/>
    <xf numFmtId="167" fontId="11" fillId="0" borderId="169" xfId="0" applyNumberFormat="1" applyFont="1" applyBorder="1"/>
    <xf numFmtId="169" fontId="10" fillId="0" borderId="107" xfId="0" applyNumberFormat="1" applyFont="1" applyBorder="1"/>
    <xf numFmtId="167" fontId="10" fillId="4" borderId="107" xfId="0" applyNumberFormat="1" applyFont="1" applyFill="1" applyBorder="1"/>
    <xf numFmtId="167" fontId="11" fillId="0" borderId="170" xfId="0" applyNumberFormat="1" applyFont="1" applyBorder="1"/>
    <xf numFmtId="167" fontId="11" fillId="4" borderId="170" xfId="0" applyNumberFormat="1" applyFont="1" applyFill="1" applyBorder="1"/>
    <xf numFmtId="167" fontId="11" fillId="0" borderId="171" xfId="0" applyNumberFormat="1" applyFont="1" applyBorder="1"/>
    <xf numFmtId="167" fontId="11" fillId="4" borderId="171" xfId="0" applyNumberFormat="1" applyFont="1" applyFill="1" applyBorder="1"/>
    <xf numFmtId="167" fontId="11" fillId="0" borderId="140" xfId="0" applyNumberFormat="1" applyFont="1" applyBorder="1"/>
    <xf numFmtId="0" fontId="14" fillId="0" borderId="49" xfId="0" applyFont="1" applyBorder="1"/>
    <xf numFmtId="0" fontId="14" fillId="0" borderId="172" xfId="9" applyFont="1" applyBorder="1" applyAlignment="1">
      <alignment vertical="top" wrapText="1"/>
    </xf>
    <xf numFmtId="0" fontId="14" fillId="4" borderId="49" xfId="9" applyFont="1" applyFill="1" applyBorder="1" applyAlignment="1">
      <alignment vertical="top" wrapText="1"/>
    </xf>
    <xf numFmtId="0" fontId="11" fillId="0" borderId="173" xfId="0" applyFont="1" applyBorder="1"/>
    <xf numFmtId="0" fontId="11" fillId="0" borderId="174" xfId="0" applyFont="1" applyBorder="1"/>
    <xf numFmtId="0" fontId="0" fillId="0" borderId="105" xfId="0" applyBorder="1" applyAlignment="1">
      <alignment vertical="top"/>
    </xf>
    <xf numFmtId="0" fontId="10" fillId="4" borderId="173" xfId="0" applyFont="1" applyFill="1" applyBorder="1"/>
    <xf numFmtId="0" fontId="10" fillId="4" borderId="172" xfId="0" applyFont="1" applyFill="1" applyBorder="1" applyAlignment="1">
      <alignment vertical="top" wrapText="1"/>
    </xf>
    <xf numFmtId="0" fontId="0" fillId="0" borderId="35" xfId="0" applyBorder="1" applyAlignment="1">
      <alignment vertical="top"/>
    </xf>
    <xf numFmtId="167" fontId="11" fillId="0" borderId="165" xfId="0" applyNumberFormat="1" applyFont="1" applyBorder="1"/>
    <xf numFmtId="167" fontId="11" fillId="0" borderId="164" xfId="0" applyNumberFormat="1" applyFont="1" applyBorder="1"/>
    <xf numFmtId="167" fontId="11" fillId="0" borderId="175" xfId="0" applyNumberFormat="1" applyFont="1" applyBorder="1"/>
    <xf numFmtId="167" fontId="11" fillId="4" borderId="50" xfId="0" applyNumberFormat="1" applyFont="1" applyFill="1" applyBorder="1"/>
    <xf numFmtId="167" fontId="0" fillId="0" borderId="176" xfId="0" applyNumberFormat="1" applyBorder="1"/>
    <xf numFmtId="167" fontId="0" fillId="0" borderId="177" xfId="0" applyNumberFormat="1" applyBorder="1"/>
    <xf numFmtId="0" fontId="11" fillId="0" borderId="168" xfId="0" applyFont="1" applyBorder="1"/>
    <xf numFmtId="167" fontId="11" fillId="0" borderId="177" xfId="0" applyNumberFormat="1" applyFont="1" applyBorder="1"/>
    <xf numFmtId="0" fontId="11" fillId="0" borderId="40" xfId="0" applyFont="1" applyBorder="1"/>
    <xf numFmtId="169" fontId="11" fillId="0" borderId="40" xfId="0" applyNumberFormat="1" applyFont="1" applyBorder="1"/>
    <xf numFmtId="167" fontId="11" fillId="0" borderId="178" xfId="0" applyNumberFormat="1" applyFont="1" applyBorder="1"/>
    <xf numFmtId="167" fontId="11" fillId="0" borderId="135" xfId="0" applyNumberFormat="1" applyFont="1" applyBorder="1" applyAlignment="1">
      <alignment vertical="top"/>
    </xf>
    <xf numFmtId="0" fontId="0" fillId="0" borderId="164" xfId="0" applyBorder="1" applyAlignment="1">
      <alignment vertical="top"/>
    </xf>
    <xf numFmtId="0" fontId="0" fillId="0" borderId="27" xfId="0" applyBorder="1"/>
    <xf numFmtId="167" fontId="0" fillId="0" borderId="64" xfId="0" applyNumberFormat="1" applyBorder="1"/>
    <xf numFmtId="167" fontId="24" fillId="0" borderId="48" xfId="0" applyNumberFormat="1" applyFont="1" applyBorder="1"/>
    <xf numFmtId="169" fontId="11" fillId="0" borderId="117" xfId="0" applyNumberFormat="1" applyFont="1" applyBorder="1"/>
    <xf numFmtId="167" fontId="11" fillId="0" borderId="64" xfId="0" applyNumberFormat="1" applyFont="1" applyBorder="1"/>
    <xf numFmtId="167" fontId="11" fillId="0" borderId="90" xfId="0" applyNumberFormat="1" applyFont="1" applyBorder="1"/>
    <xf numFmtId="167" fontId="24" fillId="0" borderId="0" xfId="0" applyNumberFormat="1" applyFont="1"/>
    <xf numFmtId="0" fontId="10" fillId="4" borderId="103" xfId="9" applyFill="1" applyBorder="1" applyAlignment="1">
      <alignment horizontal="center" vertical="center" wrapText="1"/>
    </xf>
    <xf numFmtId="167" fontId="24" fillId="0" borderId="110" xfId="0" applyNumberFormat="1" applyFont="1" applyBorder="1"/>
    <xf numFmtId="0" fontId="10" fillId="0" borderId="100" xfId="0" applyFont="1" applyBorder="1" applyAlignment="1">
      <alignment wrapText="1"/>
    </xf>
    <xf numFmtId="167" fontId="0" fillId="3" borderId="0" xfId="0" applyNumberFormat="1" applyFill="1"/>
    <xf numFmtId="0" fontId="11" fillId="0" borderId="35" xfId="9" applyFont="1" applyBorder="1" applyAlignment="1">
      <alignment horizontal="center" vertical="center" wrapText="1"/>
    </xf>
    <xf numFmtId="0" fontId="10" fillId="0" borderId="105" xfId="9" applyBorder="1" applyAlignment="1">
      <alignment horizontal="center" vertical="center" wrapText="1"/>
    </xf>
    <xf numFmtId="167" fontId="24" fillId="4" borderId="105" xfId="0" applyNumberFormat="1" applyFont="1" applyFill="1" applyBorder="1" applyAlignment="1">
      <alignment vertical="top"/>
    </xf>
    <xf numFmtId="167" fontId="24" fillId="4" borderId="105" xfId="0" applyNumberFormat="1" applyFont="1" applyFill="1" applyBorder="1"/>
    <xf numFmtId="0" fontId="10" fillId="0" borderId="34" xfId="9" applyBorder="1" applyAlignment="1">
      <alignment horizontal="center" vertical="center" wrapText="1"/>
    </xf>
    <xf numFmtId="0" fontId="10" fillId="0" borderId="107" xfId="9" applyBorder="1" applyAlignment="1">
      <alignment horizontal="center" vertical="center" wrapText="1"/>
    </xf>
    <xf numFmtId="167" fontId="10" fillId="0" borderId="114" xfId="0" applyNumberFormat="1" applyFont="1" applyBorder="1"/>
    <xf numFmtId="0" fontId="10" fillId="0" borderId="46" xfId="9" applyBorder="1" applyAlignment="1">
      <alignment horizontal="center" vertical="center" wrapText="1"/>
    </xf>
    <xf numFmtId="0" fontId="10" fillId="0" borderId="99" xfId="9" applyBorder="1" applyAlignment="1">
      <alignment horizontal="center" vertical="center" wrapText="1"/>
    </xf>
    <xf numFmtId="0" fontId="10" fillId="0" borderId="103" xfId="9" applyBorder="1" applyAlignment="1">
      <alignment horizontal="center" vertical="center" wrapText="1"/>
    </xf>
    <xf numFmtId="0" fontId="10" fillId="0" borderId="50" xfId="9" applyBorder="1" applyAlignment="1">
      <alignment horizontal="center" vertical="center" wrapText="1"/>
    </xf>
    <xf numFmtId="0" fontId="8" fillId="0" borderId="50" xfId="9" applyFont="1" applyBorder="1" applyAlignment="1">
      <alignment horizontal="center" vertical="center" wrapText="1"/>
    </xf>
    <xf numFmtId="0" fontId="8" fillId="0" borderId="85" xfId="9" applyFont="1" applyBorder="1" applyAlignment="1">
      <alignment horizontal="center" vertical="center" wrapText="1"/>
    </xf>
    <xf numFmtId="0" fontId="8" fillId="0" borderId="103" xfId="9" applyFont="1" applyBorder="1" applyAlignment="1">
      <alignment horizontal="center" vertical="center" wrapText="1"/>
    </xf>
    <xf numFmtId="0" fontId="8" fillId="0" borderId="99" xfId="9" applyFont="1" applyBorder="1" applyAlignment="1">
      <alignment horizontal="center" vertical="center" wrapText="1"/>
    </xf>
    <xf numFmtId="167" fontId="11" fillId="3" borderId="99" xfId="0" applyNumberFormat="1" applyFont="1" applyFill="1" applyBorder="1"/>
    <xf numFmtId="167" fontId="11" fillId="0" borderId="179" xfId="0" applyNumberFormat="1" applyFont="1" applyBorder="1"/>
    <xf numFmtId="167" fontId="11" fillId="4" borderId="179" xfId="0" applyNumberFormat="1" applyFont="1" applyFill="1" applyBorder="1"/>
    <xf numFmtId="0" fontId="11" fillId="0" borderId="100" xfId="0" applyFont="1" applyBorder="1"/>
    <xf numFmtId="0" fontId="11" fillId="0" borderId="113" xfId="0" applyFont="1" applyBorder="1"/>
    <xf numFmtId="0" fontId="14" fillId="4" borderId="102" xfId="0" applyFont="1" applyFill="1" applyBorder="1" applyAlignment="1">
      <alignment wrapText="1"/>
    </xf>
    <xf numFmtId="167" fontId="10" fillId="4" borderId="112" xfId="0" applyNumberFormat="1" applyFont="1" applyFill="1" applyBorder="1" applyAlignment="1">
      <alignment vertical="top"/>
    </xf>
    <xf numFmtId="167" fontId="24" fillId="4" borderId="121" xfId="0" applyNumberFormat="1" applyFont="1" applyFill="1" applyBorder="1" applyAlignment="1">
      <alignment vertical="top"/>
    </xf>
    <xf numFmtId="167" fontId="24" fillId="4" borderId="112" xfId="0" applyNumberFormat="1" applyFont="1" applyFill="1" applyBorder="1" applyAlignment="1">
      <alignment vertical="top"/>
    </xf>
    <xf numFmtId="168" fontId="24" fillId="4" borderId="121" xfId="0" applyNumberFormat="1" applyFont="1" applyFill="1" applyBorder="1" applyAlignment="1">
      <alignment vertical="top"/>
    </xf>
    <xf numFmtId="0" fontId="10" fillId="0" borderId="33" xfId="0" applyFont="1" applyBorder="1" applyAlignment="1">
      <alignment wrapText="1"/>
    </xf>
    <xf numFmtId="0" fontId="11" fillId="0" borderId="33" xfId="0" applyFont="1" applyBorder="1" applyAlignment="1">
      <alignment vertical="top" wrapText="1"/>
    </xf>
    <xf numFmtId="167" fontId="11" fillId="0" borderId="130" xfId="0" applyNumberFormat="1" applyFont="1" applyBorder="1"/>
    <xf numFmtId="169" fontId="11" fillId="0" borderId="130" xfId="0" applyNumberFormat="1" applyFont="1" applyBorder="1"/>
    <xf numFmtId="167" fontId="11" fillId="0" borderId="91" xfId="0" applyNumberFormat="1" applyFont="1" applyBorder="1"/>
    <xf numFmtId="0" fontId="11" fillId="4" borderId="40" xfId="0" applyFont="1" applyFill="1" applyBorder="1" applyAlignment="1">
      <alignment wrapText="1"/>
    </xf>
    <xf numFmtId="0" fontId="11" fillId="4" borderId="100" xfId="0" applyFont="1" applyFill="1" applyBorder="1" applyAlignment="1">
      <alignment wrapText="1"/>
    </xf>
    <xf numFmtId="167" fontId="11" fillId="4" borderId="46" xfId="0" applyNumberFormat="1" applyFont="1" applyFill="1" applyBorder="1"/>
    <xf numFmtId="167" fontId="11" fillId="0" borderId="180" xfId="0" applyNumberFormat="1" applyFont="1" applyBorder="1"/>
    <xf numFmtId="0" fontId="0" fillId="0" borderId="104" xfId="0" applyBorder="1" applyAlignment="1">
      <alignment vertical="top"/>
    </xf>
    <xf numFmtId="0" fontId="11" fillId="0" borderId="104" xfId="0" applyFont="1" applyBorder="1" applyAlignment="1">
      <alignment vertical="top" wrapText="1"/>
    </xf>
    <xf numFmtId="167" fontId="10" fillId="0" borderId="65" xfId="0" applyNumberFormat="1" applyFont="1" applyBorder="1"/>
    <xf numFmtId="167" fontId="10" fillId="0" borderId="130" xfId="0" applyNumberFormat="1" applyFont="1" applyBorder="1"/>
    <xf numFmtId="0" fontId="11" fillId="0" borderId="145" xfId="0" applyFont="1" applyBorder="1" applyAlignment="1">
      <alignment wrapText="1"/>
    </xf>
    <xf numFmtId="0" fontId="18" fillId="0" borderId="91" xfId="0" applyFont="1" applyBorder="1" applyAlignment="1">
      <alignment horizontal="left" vertical="center" wrapText="1"/>
    </xf>
    <xf numFmtId="167" fontId="10" fillId="0" borderId="181" xfId="0" applyNumberFormat="1" applyFont="1" applyBorder="1"/>
    <xf numFmtId="0" fontId="10" fillId="0" borderId="182" xfId="0" applyFont="1" applyBorder="1" applyAlignment="1">
      <alignment wrapText="1"/>
    </xf>
    <xf numFmtId="0" fontId="7" fillId="0" borderId="0" xfId="0" applyFont="1"/>
    <xf numFmtId="0" fontId="6" fillId="0" borderId="22" xfId="0" applyFont="1" applyBorder="1" applyAlignment="1">
      <alignment vertical="top" wrapText="1"/>
    </xf>
    <xf numFmtId="0" fontId="10" fillId="0" borderId="49" xfId="0" applyFont="1" applyBorder="1"/>
    <xf numFmtId="0" fontId="24" fillId="0" borderId="49" xfId="0" applyFont="1" applyBorder="1"/>
    <xf numFmtId="0" fontId="6" fillId="0" borderId="42" xfId="0" applyFont="1" applyBorder="1" applyAlignment="1">
      <alignment vertical="top" wrapText="1"/>
    </xf>
    <xf numFmtId="0" fontId="24" fillId="0" borderId="63" xfId="0" applyFont="1" applyBorder="1"/>
    <xf numFmtId="0" fontId="11" fillId="0" borderId="0" xfId="0" applyFont="1" applyAlignment="1">
      <alignment horizontal="center"/>
    </xf>
    <xf numFmtId="0" fontId="10" fillId="0" borderId="80" xfId="9" applyBorder="1" applyAlignment="1">
      <alignment horizontal="center" vertical="center" wrapText="1"/>
    </xf>
    <xf numFmtId="0" fontId="10" fillId="0" borderId="71" xfId="9" applyBorder="1" applyAlignment="1">
      <alignment horizontal="center" vertical="center" wrapText="1"/>
    </xf>
    <xf numFmtId="0" fontId="10" fillId="0" borderId="69" xfId="9" applyBorder="1" applyAlignment="1">
      <alignment horizontal="center" vertical="center" wrapText="1"/>
    </xf>
    <xf numFmtId="0" fontId="11" fillId="0" borderId="82" xfId="9" applyFont="1" applyBorder="1" applyAlignment="1">
      <alignment horizontal="center" vertical="center" wrapText="1"/>
    </xf>
    <xf numFmtId="0" fontId="11" fillId="0" borderId="83" xfId="9" applyFont="1" applyBorder="1" applyAlignment="1">
      <alignment horizontal="center" vertical="center" wrapText="1"/>
    </xf>
    <xf numFmtId="0" fontId="11" fillId="0" borderId="84" xfId="9" applyFont="1" applyBorder="1" applyAlignment="1">
      <alignment horizontal="center" vertical="center" wrapText="1"/>
    </xf>
    <xf numFmtId="0" fontId="10" fillId="0" borderId="78" xfId="9" applyBorder="1" applyAlignment="1">
      <alignment horizontal="center" vertical="center" wrapText="1"/>
    </xf>
    <xf numFmtId="0" fontId="10" fillId="0" borderId="79" xfId="9" applyBorder="1" applyAlignment="1">
      <alignment horizontal="center" vertical="center" wrapText="1"/>
    </xf>
    <xf numFmtId="0" fontId="10" fillId="0" borderId="70" xfId="9" applyBorder="1" applyAlignment="1">
      <alignment horizontal="center" vertical="center" wrapText="1"/>
    </xf>
    <xf numFmtId="0" fontId="10" fillId="0" borderId="81" xfId="9" applyBorder="1" applyAlignment="1">
      <alignment horizontal="center" vertical="center" wrapText="1"/>
    </xf>
    <xf numFmtId="0" fontId="10" fillId="0" borderId="68" xfId="9" applyBorder="1" applyAlignment="1">
      <alignment horizontal="center" vertical="center" wrapText="1"/>
    </xf>
    <xf numFmtId="0" fontId="0" fillId="0" borderId="42" xfId="0" applyBorder="1"/>
    <xf numFmtId="0" fontId="0" fillId="0" borderId="63" xfId="0" applyBorder="1"/>
    <xf numFmtId="0" fontId="10" fillId="0" borderId="73" xfId="9" applyBorder="1" applyAlignment="1">
      <alignment horizontal="center" vertical="center" wrapText="1"/>
    </xf>
    <xf numFmtId="0" fontId="10" fillId="0" borderId="74" xfId="9" applyBorder="1" applyAlignment="1">
      <alignment horizontal="center" vertical="center" wrapText="1"/>
    </xf>
    <xf numFmtId="0" fontId="10" fillId="0" borderId="75" xfId="9" applyBorder="1" applyAlignment="1">
      <alignment horizontal="center" vertical="center" wrapText="1"/>
    </xf>
    <xf numFmtId="0" fontId="11" fillId="0" borderId="76" xfId="9" applyFont="1" applyBorder="1" applyAlignment="1">
      <alignment horizontal="center" vertical="center" wrapText="1"/>
    </xf>
    <xf numFmtId="0" fontId="11" fillId="0" borderId="72" xfId="9" applyFont="1" applyBorder="1" applyAlignment="1">
      <alignment horizontal="center" vertical="center" wrapText="1"/>
    </xf>
    <xf numFmtId="0" fontId="11" fillId="0" borderId="77" xfId="9" applyFont="1" applyBorder="1" applyAlignment="1">
      <alignment horizontal="center" vertical="center" wrapText="1"/>
    </xf>
    <xf numFmtId="0" fontId="0" fillId="0" borderId="98" xfId="0" applyBorder="1" applyAlignment="1">
      <alignment horizontal="center" vertical="center" wrapText="1"/>
    </xf>
    <xf numFmtId="0" fontId="0" fillId="0" borderId="146" xfId="0" applyBorder="1" applyAlignment="1">
      <alignment horizontal="center" vertical="center" wrapText="1"/>
    </xf>
    <xf numFmtId="0" fontId="0" fillId="0" borderId="144" xfId="0" applyBorder="1" applyAlignment="1">
      <alignment horizontal="center" vertical="center"/>
    </xf>
    <xf numFmtId="0" fontId="0" fillId="0" borderId="142" xfId="0" applyBorder="1" applyAlignment="1">
      <alignment horizontal="center" vertical="center"/>
    </xf>
    <xf numFmtId="0" fontId="0" fillId="0" borderId="146" xfId="0" applyBorder="1" applyAlignment="1">
      <alignment horizontal="center" vertical="center"/>
    </xf>
    <xf numFmtId="0" fontId="0" fillId="0" borderId="143" xfId="0" applyBorder="1"/>
    <xf numFmtId="0" fontId="0" fillId="0" borderId="66" xfId="0" applyBorder="1"/>
    <xf numFmtId="0" fontId="0" fillId="0" borderId="64" xfId="0" applyBorder="1"/>
    <xf numFmtId="0" fontId="0" fillId="0" borderId="105" xfId="0" applyBorder="1" applyAlignment="1">
      <alignment horizontal="center"/>
    </xf>
    <xf numFmtId="0" fontId="0" fillId="0" borderId="114" xfId="0" applyBorder="1" applyAlignment="1">
      <alignment horizontal="center"/>
    </xf>
    <xf numFmtId="0" fontId="0" fillId="0" borderId="145" xfId="0" applyBorder="1" applyAlignment="1">
      <alignment horizontal="center"/>
    </xf>
    <xf numFmtId="0" fontId="35" fillId="3" borderId="87" xfId="0" applyFont="1" applyFill="1" applyBorder="1" applyAlignment="1">
      <alignment horizontal="center" vertical="center" wrapText="1"/>
    </xf>
    <xf numFmtId="0" fontId="35" fillId="3" borderId="55" xfId="0" applyFont="1" applyFill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0" fontId="10" fillId="0" borderId="56" xfId="0" applyFont="1" applyBorder="1" applyAlignment="1">
      <alignment horizontal="center" vertical="center" wrapText="1"/>
    </xf>
    <xf numFmtId="0" fontId="10" fillId="0" borderId="22" xfId="9" applyBorder="1" applyAlignment="1">
      <alignment horizontal="center" vertical="center" wrapText="1"/>
    </xf>
    <xf numFmtId="0" fontId="10" fillId="0" borderId="56" xfId="9" applyBorder="1" applyAlignment="1">
      <alignment horizontal="center" vertical="center" wrapText="1"/>
    </xf>
    <xf numFmtId="0" fontId="11" fillId="3" borderId="87" xfId="0" applyFont="1" applyFill="1" applyBorder="1" applyAlignment="1">
      <alignment horizontal="center" vertical="center" wrapText="1"/>
    </xf>
    <xf numFmtId="0" fontId="11" fillId="3" borderId="86" xfId="0" applyFont="1" applyFill="1" applyBorder="1" applyAlignment="1">
      <alignment horizontal="center" vertical="center" wrapText="1"/>
    </xf>
    <xf numFmtId="0" fontId="0" fillId="0" borderId="0" xfId="0"/>
    <xf numFmtId="0" fontId="1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3" borderId="115" xfId="0" applyFont="1" applyFill="1" applyBorder="1" applyAlignment="1">
      <alignment horizontal="center" vertical="center" wrapText="1"/>
    </xf>
    <xf numFmtId="0" fontId="0" fillId="3" borderId="22" xfId="0" applyFill="1" applyBorder="1"/>
    <xf numFmtId="0" fontId="0" fillId="3" borderId="49" xfId="0" applyFill="1" applyBorder="1"/>
    <xf numFmtId="0" fontId="10" fillId="3" borderId="22" xfId="0" applyFont="1" applyFill="1" applyBorder="1" applyAlignment="1">
      <alignment horizontal="center" vertical="center" wrapText="1"/>
    </xf>
    <xf numFmtId="0" fontId="10" fillId="3" borderId="49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/>
    </xf>
    <xf numFmtId="0" fontId="0" fillId="0" borderId="0" xfId="0" applyAlignment="1">
      <alignment horizontal="left"/>
    </xf>
    <xf numFmtId="0" fontId="10" fillId="0" borderId="109" xfId="4" applyBorder="1" applyAlignment="1">
      <alignment horizontal="center" vertical="top" wrapText="1"/>
    </xf>
    <xf numFmtId="0" fontId="10" fillId="0" borderId="110" xfId="4" applyBorder="1" applyAlignment="1">
      <alignment horizontal="center" vertical="top" wrapText="1"/>
    </xf>
    <xf numFmtId="0" fontId="10" fillId="0" borderId="67" xfId="4" applyBorder="1" applyAlignment="1">
      <alignment horizontal="center" vertical="top" wrapText="1"/>
    </xf>
    <xf numFmtId="0" fontId="10" fillId="0" borderId="64" xfId="4" applyBorder="1" applyAlignment="1">
      <alignment horizontal="center" vertical="top" wrapText="1"/>
    </xf>
    <xf numFmtId="0" fontId="10" fillId="0" borderId="43" xfId="4" applyBorder="1" applyAlignment="1">
      <alignment horizontal="center" vertical="top"/>
    </xf>
    <xf numFmtId="0" fontId="10" fillId="0" borderId="138" xfId="4" applyBorder="1" applyAlignment="1">
      <alignment horizontal="center" vertical="top"/>
    </xf>
    <xf numFmtId="0" fontId="10" fillId="0" borderId="138" xfId="0" applyFont="1" applyBorder="1" applyAlignment="1">
      <alignment horizontal="center" vertical="top"/>
    </xf>
    <xf numFmtId="0" fontId="39" fillId="0" borderId="139" xfId="0" applyFont="1" applyBorder="1"/>
    <xf numFmtId="0" fontId="39" fillId="0" borderId="37" xfId="0" applyFont="1" applyBorder="1"/>
    <xf numFmtId="0" fontId="39" fillId="0" borderId="112" xfId="0" applyFont="1" applyBorder="1"/>
    <xf numFmtId="0" fontId="39" fillId="0" borderId="38" xfId="0" applyFont="1" applyBorder="1"/>
    <xf numFmtId="0" fontId="11" fillId="3" borderId="139" xfId="0" applyFont="1" applyFill="1" applyBorder="1" applyAlignment="1">
      <alignment wrapText="1"/>
    </xf>
    <xf numFmtId="0" fontId="11" fillId="3" borderId="37" xfId="0" applyFont="1" applyFill="1" applyBorder="1" applyAlignment="1">
      <alignment wrapText="1"/>
    </xf>
    <xf numFmtId="0" fontId="10" fillId="3" borderId="121" xfId="4" applyFill="1" applyBorder="1"/>
    <xf numFmtId="0" fontId="10" fillId="3" borderId="36" xfId="4" applyFill="1" applyBorder="1"/>
    <xf numFmtId="0" fontId="11" fillId="3" borderId="139" xfId="0" applyFont="1" applyFill="1" applyBorder="1" applyAlignment="1">
      <alignment horizontal="center" vertical="center" wrapText="1"/>
    </xf>
    <xf numFmtId="0" fontId="11" fillId="3" borderId="37" xfId="0" applyFont="1" applyFill="1" applyBorder="1" applyAlignment="1">
      <alignment horizontal="center" vertical="center" wrapText="1"/>
    </xf>
    <xf numFmtId="0" fontId="11" fillId="3" borderId="139" xfId="4" applyFont="1" applyFill="1" applyBorder="1" applyAlignment="1">
      <alignment horizontal="left" vertical="top" wrapText="1"/>
    </xf>
    <xf numFmtId="0" fontId="11" fillId="3" borderId="37" xfId="4" applyFont="1" applyFill="1" applyBorder="1" applyAlignment="1">
      <alignment horizontal="left" vertical="top" wrapText="1"/>
    </xf>
    <xf numFmtId="167" fontId="11" fillId="3" borderId="139" xfId="4" applyNumberFormat="1" applyFont="1" applyFill="1" applyBorder="1"/>
    <xf numFmtId="167" fontId="11" fillId="3" borderId="37" xfId="4" applyNumberFormat="1" applyFont="1" applyFill="1" applyBorder="1"/>
    <xf numFmtId="0" fontId="35" fillId="3" borderId="149" xfId="1327" applyFont="1" applyFill="1" applyBorder="1" applyAlignment="1">
      <alignment horizontal="center" vertical="center"/>
    </xf>
    <xf numFmtId="0" fontId="35" fillId="5" borderId="149" xfId="1327" applyFont="1" applyFill="1" applyBorder="1" applyAlignment="1">
      <alignment horizontal="center" vertical="center" wrapText="1"/>
    </xf>
    <xf numFmtId="0" fontId="35" fillId="5" borderId="149" xfId="1327" applyFont="1" applyFill="1" applyBorder="1" applyAlignment="1">
      <alignment horizontal="center" vertical="center"/>
    </xf>
    <xf numFmtId="0" fontId="35" fillId="6" borderId="149" xfId="1327" applyFont="1" applyFill="1" applyBorder="1" applyAlignment="1">
      <alignment horizontal="center" vertical="center"/>
    </xf>
    <xf numFmtId="0" fontId="23" fillId="0" borderId="0" xfId="0" applyFont="1" applyAlignment="1">
      <alignment wrapText="1"/>
    </xf>
    <xf numFmtId="0" fontId="18" fillId="0" borderId="0" xfId="0" applyFont="1" applyAlignment="1">
      <alignment wrapText="1"/>
    </xf>
    <xf numFmtId="0" fontId="34" fillId="0" borderId="0" xfId="0" applyFont="1"/>
    <xf numFmtId="0" fontId="35" fillId="0" borderId="149" xfId="1327" applyFont="1" applyBorder="1" applyAlignment="1">
      <alignment horizontal="center" vertical="center" wrapText="1"/>
    </xf>
    <xf numFmtId="0" fontId="35" fillId="3" borderId="149" xfId="1327" applyFont="1" applyFill="1" applyBorder="1" applyAlignment="1">
      <alignment horizontal="center" vertical="center" wrapText="1"/>
    </xf>
    <xf numFmtId="0" fontId="35" fillId="3" borderId="150" xfId="1327" applyFont="1" applyFill="1" applyBorder="1" applyAlignment="1">
      <alignment horizontal="center" vertical="center" wrapText="1"/>
    </xf>
    <xf numFmtId="0" fontId="35" fillId="3" borderId="151" xfId="1327" applyFont="1" applyFill="1" applyBorder="1" applyAlignment="1">
      <alignment horizontal="center" vertical="center" wrapText="1"/>
    </xf>
    <xf numFmtId="0" fontId="35" fillId="3" borderId="152" xfId="1327" applyFont="1" applyFill="1" applyBorder="1" applyAlignment="1">
      <alignment horizontal="center" vertical="center" wrapText="1"/>
    </xf>
  </cellXfs>
  <cellStyles count="1328">
    <cellStyle name="Excel Built-in Normal" xfId="1" xr:uid="{00000000-0005-0000-0000-000000000000}"/>
    <cellStyle name="Įprastas" xfId="0" builtinId="0"/>
    <cellStyle name="Įprastas 2" xfId="2" xr:uid="{00000000-0005-0000-0000-000002000000}"/>
    <cellStyle name="Įprastas 2 2" xfId="3" xr:uid="{00000000-0005-0000-0000-000003000000}"/>
    <cellStyle name="Įprastas 3" xfId="4" xr:uid="{00000000-0005-0000-0000-000004000000}"/>
    <cellStyle name="Įprastas 4" xfId="5" xr:uid="{00000000-0005-0000-0000-000005000000}"/>
    <cellStyle name="Įprastas 4 2" xfId="6" xr:uid="{00000000-0005-0000-0000-000006000000}"/>
    <cellStyle name="Įprastas 4 3" xfId="10" xr:uid="{00000000-0005-0000-0000-000007000000}"/>
    <cellStyle name="Įprastas 4 3 2" xfId="11" xr:uid="{00000000-0005-0000-0000-000008000000}"/>
    <cellStyle name="Įprastas 4 3_8 -ES projektai" xfId="12" xr:uid="{00000000-0005-0000-0000-000009000000}"/>
    <cellStyle name="Įprastas 4_5-prpgramos" xfId="7" xr:uid="{00000000-0005-0000-0000-00000A000000}"/>
    <cellStyle name="Įprastas 5" xfId="8" xr:uid="{00000000-0005-0000-0000-00000B000000}"/>
    <cellStyle name="Įprastas 5 10" xfId="34" xr:uid="{00000000-0005-0000-0000-00000C000000}"/>
    <cellStyle name="Įprastas 5 10 2" xfId="619" xr:uid="{00000000-0005-0000-0000-00000D000000}"/>
    <cellStyle name="Įprastas 5 10_8 priedas" xfId="1060" xr:uid="{00000000-0005-0000-0000-00000E000000}"/>
    <cellStyle name="Įprastas 5 11" xfId="35" xr:uid="{00000000-0005-0000-0000-00000F000000}"/>
    <cellStyle name="Įprastas 5 11 2" xfId="763" xr:uid="{00000000-0005-0000-0000-000010000000}"/>
    <cellStyle name="Įprastas 5 11_8 priedas" xfId="1285" xr:uid="{00000000-0005-0000-0000-000011000000}"/>
    <cellStyle name="Įprastas 5 12" xfId="475" xr:uid="{00000000-0005-0000-0000-000012000000}"/>
    <cellStyle name="Įprastas 5 2" xfId="14" xr:uid="{00000000-0005-0000-0000-000013000000}"/>
    <cellStyle name="Įprastas 5 2 10" xfId="36" xr:uid="{00000000-0005-0000-0000-000014000000}"/>
    <cellStyle name="Įprastas 5 2 10 2" xfId="764" xr:uid="{00000000-0005-0000-0000-000015000000}"/>
    <cellStyle name="Įprastas 5 2 10_8 priedas" xfId="1013" xr:uid="{00000000-0005-0000-0000-000016000000}"/>
    <cellStyle name="Įprastas 5 2 11" xfId="476" xr:uid="{00000000-0005-0000-0000-000017000000}"/>
    <cellStyle name="Įprastas 5 2 2" xfId="15" xr:uid="{00000000-0005-0000-0000-000018000000}"/>
    <cellStyle name="Įprastas 5 2 2 2" xfId="25" xr:uid="{00000000-0005-0000-0000-000019000000}"/>
    <cellStyle name="Įprastas 5 2 2 2 2" xfId="38" xr:uid="{00000000-0005-0000-0000-00001A000000}"/>
    <cellStyle name="Įprastas 5 2 2 2 2 2" xfId="39" xr:uid="{00000000-0005-0000-0000-00001B000000}"/>
    <cellStyle name="Įprastas 5 2 2 2 2 2 2" xfId="40" xr:uid="{00000000-0005-0000-0000-00001C000000}"/>
    <cellStyle name="Įprastas 5 2 2 2 2 2 2 2" xfId="41" xr:uid="{00000000-0005-0000-0000-00001D000000}"/>
    <cellStyle name="Įprastas 5 2 2 2 2 2 2 2 2" xfId="712" xr:uid="{00000000-0005-0000-0000-00001E000000}"/>
    <cellStyle name="Įprastas 5 2 2 2 2 2 2 2_8 priedas" xfId="1059" xr:uid="{00000000-0005-0000-0000-00001F000000}"/>
    <cellStyle name="Įprastas 5 2 2 2 2 2 2 3" xfId="42" xr:uid="{00000000-0005-0000-0000-000020000000}"/>
    <cellStyle name="Įprastas 5 2 2 2 2 2 2 3 2" xfId="856" xr:uid="{00000000-0005-0000-0000-000021000000}"/>
    <cellStyle name="Įprastas 5 2 2 2 2 2 2 3_8 priedas" xfId="1284" xr:uid="{00000000-0005-0000-0000-000022000000}"/>
    <cellStyle name="Įprastas 5 2 2 2 2 2 2 4" xfId="568" xr:uid="{00000000-0005-0000-0000-000023000000}"/>
    <cellStyle name="Įprastas 5 2 2 2 2 2 2_8 priedas" xfId="1194" xr:uid="{00000000-0005-0000-0000-000024000000}"/>
    <cellStyle name="Įprastas 5 2 2 2 2 2 3" xfId="43" xr:uid="{00000000-0005-0000-0000-000025000000}"/>
    <cellStyle name="Įprastas 5 2 2 2 2 2 3 2" xfId="44" xr:uid="{00000000-0005-0000-0000-000026000000}"/>
    <cellStyle name="Įprastas 5 2 2 2 2 2 3 2 2" xfId="760" xr:uid="{00000000-0005-0000-0000-000027000000}"/>
    <cellStyle name="Įprastas 5 2 2 2 2 2 3 2_8 priedas" xfId="1012" xr:uid="{00000000-0005-0000-0000-000028000000}"/>
    <cellStyle name="Įprastas 5 2 2 2 2 2 3 3" xfId="45" xr:uid="{00000000-0005-0000-0000-000029000000}"/>
    <cellStyle name="Įprastas 5 2 2 2 2 2 3 3 2" xfId="904" xr:uid="{00000000-0005-0000-0000-00002A000000}"/>
    <cellStyle name="Įprastas 5 2 2 2 2 2 3 3_8 priedas" xfId="1238" xr:uid="{00000000-0005-0000-0000-00002B000000}"/>
    <cellStyle name="Įprastas 5 2 2 2 2 2 3 4" xfId="616" xr:uid="{00000000-0005-0000-0000-00002C000000}"/>
    <cellStyle name="Įprastas 5 2 2 2 2 2 3_8 priedas" xfId="1148" xr:uid="{00000000-0005-0000-0000-00002D000000}"/>
    <cellStyle name="Įprastas 5 2 2 2 2 2 4" xfId="46" xr:uid="{00000000-0005-0000-0000-00002E000000}"/>
    <cellStyle name="Įprastas 5 2 2 2 2 2 4 2" xfId="664" xr:uid="{00000000-0005-0000-0000-00002F000000}"/>
    <cellStyle name="Įprastas 5 2 2 2 2 2 4_8 priedas" xfId="1108" xr:uid="{00000000-0005-0000-0000-000030000000}"/>
    <cellStyle name="Įprastas 5 2 2 2 2 2 5" xfId="47" xr:uid="{00000000-0005-0000-0000-000031000000}"/>
    <cellStyle name="Įprastas 5 2 2 2 2 2 5 2" xfId="808" xr:uid="{00000000-0005-0000-0000-000032000000}"/>
    <cellStyle name="Įprastas 5 2 2 2 2 2 5_8 priedas" xfId="971" xr:uid="{00000000-0005-0000-0000-000033000000}"/>
    <cellStyle name="Įprastas 5 2 2 2 2 2 6" xfId="520" xr:uid="{00000000-0005-0000-0000-000034000000}"/>
    <cellStyle name="Įprastas 5 2 2 2 2 2_8 priedas" xfId="912" xr:uid="{00000000-0005-0000-0000-000035000000}"/>
    <cellStyle name="Įprastas 5 2 2 2 2 3" xfId="48" xr:uid="{00000000-0005-0000-0000-000036000000}"/>
    <cellStyle name="Įprastas 5 2 2 2 2 3 2" xfId="49" xr:uid="{00000000-0005-0000-0000-000037000000}"/>
    <cellStyle name="Įprastas 5 2 2 2 2 3 2 2" xfId="688" xr:uid="{00000000-0005-0000-0000-000038000000}"/>
    <cellStyle name="Įprastas 5 2 2 2 2 3 2_8 priedas" xfId="924" xr:uid="{00000000-0005-0000-0000-000039000000}"/>
    <cellStyle name="Įprastas 5 2 2 2 2 3 3" xfId="50" xr:uid="{00000000-0005-0000-0000-00003A000000}"/>
    <cellStyle name="Įprastas 5 2 2 2 2 3 3 2" xfId="832" xr:uid="{00000000-0005-0000-0000-00003B000000}"/>
    <cellStyle name="Įprastas 5 2 2 2 2 3 3_8 priedas" xfId="923" xr:uid="{00000000-0005-0000-0000-00003C000000}"/>
    <cellStyle name="Įprastas 5 2 2 2 2 3 4" xfId="544" xr:uid="{00000000-0005-0000-0000-00003D000000}"/>
    <cellStyle name="Įprastas 5 2 2 2 2 3_8 priedas" xfId="911" xr:uid="{00000000-0005-0000-0000-00003E000000}"/>
    <cellStyle name="Įprastas 5 2 2 2 2 4" xfId="51" xr:uid="{00000000-0005-0000-0000-00003F000000}"/>
    <cellStyle name="Įprastas 5 2 2 2 2 4 2" xfId="52" xr:uid="{00000000-0005-0000-0000-000040000000}"/>
    <cellStyle name="Įprastas 5 2 2 2 2 4 2 2" xfId="736" xr:uid="{00000000-0005-0000-0000-000041000000}"/>
    <cellStyle name="Įprastas 5 2 2 2 2 4 2_8 priedas" xfId="1278" xr:uid="{00000000-0005-0000-0000-000042000000}"/>
    <cellStyle name="Įprastas 5 2 2 2 2 4 3" xfId="53" xr:uid="{00000000-0005-0000-0000-000043000000}"/>
    <cellStyle name="Įprastas 5 2 2 2 2 4 3 2" xfId="880" xr:uid="{00000000-0005-0000-0000-000044000000}"/>
    <cellStyle name="Įprastas 5 2 2 2 2 4 3_8 priedas" xfId="1142" xr:uid="{00000000-0005-0000-0000-000045000000}"/>
    <cellStyle name="Įprastas 5 2 2 2 2 4 4" xfId="592" xr:uid="{00000000-0005-0000-0000-000046000000}"/>
    <cellStyle name="Įprastas 5 2 2 2 2 4_8 priedas" xfId="907" xr:uid="{00000000-0005-0000-0000-000047000000}"/>
    <cellStyle name="Įprastas 5 2 2 2 2 5" xfId="54" xr:uid="{00000000-0005-0000-0000-000048000000}"/>
    <cellStyle name="Įprastas 5 2 2 2 2 5 2" xfId="640" xr:uid="{00000000-0005-0000-0000-000049000000}"/>
    <cellStyle name="Įprastas 5 2 2 2 2 5_8 priedas" xfId="1006" xr:uid="{00000000-0005-0000-0000-00004A000000}"/>
    <cellStyle name="Įprastas 5 2 2 2 2 6" xfId="55" xr:uid="{00000000-0005-0000-0000-00004B000000}"/>
    <cellStyle name="Įprastas 5 2 2 2 2 6 2" xfId="784" xr:uid="{00000000-0005-0000-0000-00004C000000}"/>
    <cellStyle name="Įprastas 5 2 2 2 2 6_8 priedas" xfId="1232" xr:uid="{00000000-0005-0000-0000-00004D000000}"/>
    <cellStyle name="Įprastas 5 2 2 2 2 7" xfId="496" xr:uid="{00000000-0005-0000-0000-00004E000000}"/>
    <cellStyle name="Įprastas 5 2 2 2 2_8 priedas" xfId="972" xr:uid="{00000000-0005-0000-0000-00004F000000}"/>
    <cellStyle name="Įprastas 5 2 2 2 3" xfId="56" xr:uid="{00000000-0005-0000-0000-000050000000}"/>
    <cellStyle name="Įprastas 5 2 2 2 3 2" xfId="57" xr:uid="{00000000-0005-0000-0000-000051000000}"/>
    <cellStyle name="Įprastas 5 2 2 2 3 2 2" xfId="58" xr:uid="{00000000-0005-0000-0000-000052000000}"/>
    <cellStyle name="Įprastas 5 2 2 2 3 2 2 2" xfId="700" xr:uid="{00000000-0005-0000-0000-000053000000}"/>
    <cellStyle name="Įprastas 5 2 2 2 3 2 2_8 priedas" xfId="1213" xr:uid="{00000000-0005-0000-0000-000054000000}"/>
    <cellStyle name="Įprastas 5 2 2 2 3 2 3" xfId="59" xr:uid="{00000000-0005-0000-0000-000055000000}"/>
    <cellStyle name="Įprastas 5 2 2 2 3 2 3 2" xfId="844" xr:uid="{00000000-0005-0000-0000-000056000000}"/>
    <cellStyle name="Įprastas 5 2 2 2 3 2 3_8 priedas" xfId="1079" xr:uid="{00000000-0005-0000-0000-000057000000}"/>
    <cellStyle name="Įprastas 5 2 2 2 3 2 4" xfId="556" xr:uid="{00000000-0005-0000-0000-000058000000}"/>
    <cellStyle name="Įprastas 5 2 2 2 3 2_8 priedas" xfId="965" xr:uid="{00000000-0005-0000-0000-000059000000}"/>
    <cellStyle name="Įprastas 5 2 2 2 3 3" xfId="60" xr:uid="{00000000-0005-0000-0000-00005A000000}"/>
    <cellStyle name="Įprastas 5 2 2 2 3 3 2" xfId="61" xr:uid="{00000000-0005-0000-0000-00005B000000}"/>
    <cellStyle name="Įprastas 5 2 2 2 3 3 2 2" xfId="748" xr:uid="{00000000-0005-0000-0000-00005C000000}"/>
    <cellStyle name="Įprastas 5 2 2 2 3 3 2_8 priedas" xfId="1167" xr:uid="{00000000-0005-0000-0000-00005D000000}"/>
    <cellStyle name="Įprastas 5 2 2 2 3 3 3" xfId="62" xr:uid="{00000000-0005-0000-0000-00005E000000}"/>
    <cellStyle name="Įprastas 5 2 2 2 3 3 3 2" xfId="892" xr:uid="{00000000-0005-0000-0000-00005F000000}"/>
    <cellStyle name="Įprastas 5 2 2 2 3 3 3_8 priedas" xfId="1031" xr:uid="{00000000-0005-0000-0000-000060000000}"/>
    <cellStyle name="Įprastas 5 2 2 2 3 3 4" xfId="604" xr:uid="{00000000-0005-0000-0000-000061000000}"/>
    <cellStyle name="Įprastas 5 2 2 2 3 3_8 priedas" xfId="1304" xr:uid="{00000000-0005-0000-0000-000062000000}"/>
    <cellStyle name="Įprastas 5 2 2 2 3 4" xfId="63" xr:uid="{00000000-0005-0000-0000-000063000000}"/>
    <cellStyle name="Įprastas 5 2 2 2 3 4 2" xfId="652" xr:uid="{00000000-0005-0000-0000-000064000000}"/>
    <cellStyle name="Įprastas 5 2 2 2 3 4_8 priedas" xfId="1255" xr:uid="{00000000-0005-0000-0000-000065000000}"/>
    <cellStyle name="Įprastas 5 2 2 2 3 5" xfId="64" xr:uid="{00000000-0005-0000-0000-000066000000}"/>
    <cellStyle name="Įprastas 5 2 2 2 3 5 2" xfId="796" xr:uid="{00000000-0005-0000-0000-000067000000}"/>
    <cellStyle name="Įprastas 5 2 2 2 3 5_8 priedas" xfId="1119" xr:uid="{00000000-0005-0000-0000-000068000000}"/>
    <cellStyle name="Įprastas 5 2 2 2 3 6" xfId="508" xr:uid="{00000000-0005-0000-0000-000069000000}"/>
    <cellStyle name="Įprastas 5 2 2 2 3_8 priedas" xfId="1102" xr:uid="{00000000-0005-0000-0000-00006A000000}"/>
    <cellStyle name="Įprastas 5 2 2 2 4" xfId="65" xr:uid="{00000000-0005-0000-0000-00006B000000}"/>
    <cellStyle name="Įprastas 5 2 2 2 4 2" xfId="66" xr:uid="{00000000-0005-0000-0000-00006C000000}"/>
    <cellStyle name="Įprastas 5 2 2 2 4 2 2" xfId="676" xr:uid="{00000000-0005-0000-0000-00006D000000}"/>
    <cellStyle name="Įprastas 5 2 2 2 4 2_8 priedas" xfId="942" xr:uid="{00000000-0005-0000-0000-00006E000000}"/>
    <cellStyle name="Įprastas 5 2 2 2 4 3" xfId="67" xr:uid="{00000000-0005-0000-0000-00006F000000}"/>
    <cellStyle name="Įprastas 5 2 2 2 4 3 2" xfId="820" xr:uid="{00000000-0005-0000-0000-000070000000}"/>
    <cellStyle name="Įprastas 5 2 2 2 4 3_8 priedas" xfId="1201" xr:uid="{00000000-0005-0000-0000-000071000000}"/>
    <cellStyle name="Įprastas 5 2 2 2 4 4" xfId="532" xr:uid="{00000000-0005-0000-0000-000072000000}"/>
    <cellStyle name="Įprastas 5 2 2 2 4_8 priedas" xfId="983" xr:uid="{00000000-0005-0000-0000-000073000000}"/>
    <cellStyle name="Įprastas 5 2 2 2 5" xfId="68" xr:uid="{00000000-0005-0000-0000-000074000000}"/>
    <cellStyle name="Įprastas 5 2 2 2 5 2" xfId="69" xr:uid="{00000000-0005-0000-0000-000075000000}"/>
    <cellStyle name="Įprastas 5 2 2 2 5 2 2" xfId="724" xr:uid="{00000000-0005-0000-0000-000076000000}"/>
    <cellStyle name="Įprastas 5 2 2 2 5 2_8 priedas" xfId="1292" xr:uid="{00000000-0005-0000-0000-000077000000}"/>
    <cellStyle name="Įprastas 5 2 2 2 5 3" xfId="70" xr:uid="{00000000-0005-0000-0000-000078000000}"/>
    <cellStyle name="Įprastas 5 2 2 2 5 3 2" xfId="868" xr:uid="{00000000-0005-0000-0000-000079000000}"/>
    <cellStyle name="Įprastas 5 2 2 2 5 3_8 priedas" xfId="1155" xr:uid="{00000000-0005-0000-0000-00007A000000}"/>
    <cellStyle name="Įprastas 5 2 2 2 5 4" xfId="580" xr:uid="{00000000-0005-0000-0000-00007B000000}"/>
    <cellStyle name="Įprastas 5 2 2 2 5_8 priedas" xfId="1067" xr:uid="{00000000-0005-0000-0000-00007C000000}"/>
    <cellStyle name="Įprastas 5 2 2 2 6" xfId="71" xr:uid="{00000000-0005-0000-0000-00007D000000}"/>
    <cellStyle name="Įprastas 5 2 2 2 6 2" xfId="628" xr:uid="{00000000-0005-0000-0000-00007E000000}"/>
    <cellStyle name="Įprastas 5 2 2 2 6_8 priedas" xfId="1020" xr:uid="{00000000-0005-0000-0000-00007F000000}"/>
    <cellStyle name="Įprastas 5 2 2 2 7" xfId="72" xr:uid="{00000000-0005-0000-0000-000080000000}"/>
    <cellStyle name="Įprastas 5 2 2 2 7 2" xfId="772" xr:uid="{00000000-0005-0000-0000-000081000000}"/>
    <cellStyle name="Įprastas 5 2 2 2 7_8 priedas" xfId="1245" xr:uid="{00000000-0005-0000-0000-000082000000}"/>
    <cellStyle name="Įprastas 5 2 2 2 8" xfId="484" xr:uid="{00000000-0005-0000-0000-000083000000}"/>
    <cellStyle name="Įprastas 5 2 2 2_8 priedas" xfId="37" xr:uid="{00000000-0005-0000-0000-000084000000}"/>
    <cellStyle name="Įprastas 5 2 2 3" xfId="73" xr:uid="{00000000-0005-0000-0000-000085000000}"/>
    <cellStyle name="Įprastas 5 2 2 3 2" xfId="74" xr:uid="{00000000-0005-0000-0000-000086000000}"/>
    <cellStyle name="Įprastas 5 2 2 3 2 2" xfId="75" xr:uid="{00000000-0005-0000-0000-000087000000}"/>
    <cellStyle name="Įprastas 5 2 2 3 2 2 2" xfId="76" xr:uid="{00000000-0005-0000-0000-000088000000}"/>
    <cellStyle name="Įprastas 5 2 2 3 2 2 2 2" xfId="705" xr:uid="{00000000-0005-0000-0000-000089000000}"/>
    <cellStyle name="Įprastas 5 2 2 3 2 2 2_8 priedas" xfId="1316" xr:uid="{00000000-0005-0000-0000-00008A000000}"/>
    <cellStyle name="Įprastas 5 2 2 3 2 2 3" xfId="77" xr:uid="{00000000-0005-0000-0000-00008B000000}"/>
    <cellStyle name="Įprastas 5 2 2 3 2 2 3 2" xfId="849" xr:uid="{00000000-0005-0000-0000-00008C000000}"/>
    <cellStyle name="Įprastas 5 2 2 3 2 2 3_8 priedas" xfId="1179" xr:uid="{00000000-0005-0000-0000-00008D000000}"/>
    <cellStyle name="Įprastas 5 2 2 3 2 2 4" xfId="561" xr:uid="{00000000-0005-0000-0000-00008E000000}"/>
    <cellStyle name="Įprastas 5 2 2 3 2 2_8 priedas" xfId="1091" xr:uid="{00000000-0005-0000-0000-00008F000000}"/>
    <cellStyle name="Įprastas 5 2 2 3 2 3" xfId="78" xr:uid="{00000000-0005-0000-0000-000090000000}"/>
    <cellStyle name="Įprastas 5 2 2 3 2 3 2" xfId="79" xr:uid="{00000000-0005-0000-0000-000091000000}"/>
    <cellStyle name="Įprastas 5 2 2 3 2 3 2 2" xfId="753" xr:uid="{00000000-0005-0000-0000-000092000000}"/>
    <cellStyle name="Įprastas 5 2 2 3 2 3 2_8 priedas" xfId="1267" xr:uid="{00000000-0005-0000-0000-000093000000}"/>
    <cellStyle name="Įprastas 5 2 2 3 2 3 3" xfId="80" xr:uid="{00000000-0005-0000-0000-000094000000}"/>
    <cellStyle name="Įprastas 5 2 2 3 2 3 3 2" xfId="897" xr:uid="{00000000-0005-0000-0000-000095000000}"/>
    <cellStyle name="Įprastas 5 2 2 3 2 3 3_8 priedas" xfId="1131" xr:uid="{00000000-0005-0000-0000-000096000000}"/>
    <cellStyle name="Įprastas 5 2 2 3 2 3 4" xfId="609" xr:uid="{00000000-0005-0000-0000-000097000000}"/>
    <cellStyle name="Įprastas 5 2 2 3 2 3_8 priedas" xfId="1043" xr:uid="{00000000-0005-0000-0000-000098000000}"/>
    <cellStyle name="Įprastas 5 2 2 3 2 4" xfId="81" xr:uid="{00000000-0005-0000-0000-000099000000}"/>
    <cellStyle name="Įprastas 5 2 2 3 2 4 2" xfId="657" xr:uid="{00000000-0005-0000-0000-00009A000000}"/>
    <cellStyle name="Įprastas 5 2 2 3 2 4_8 priedas" xfId="995" xr:uid="{00000000-0005-0000-0000-00009B000000}"/>
    <cellStyle name="Įprastas 5 2 2 3 2 5" xfId="82" xr:uid="{00000000-0005-0000-0000-00009C000000}"/>
    <cellStyle name="Įprastas 5 2 2 3 2 5 2" xfId="801" xr:uid="{00000000-0005-0000-0000-00009D000000}"/>
    <cellStyle name="Įprastas 5 2 2 3 2 5_8 priedas" xfId="954" xr:uid="{00000000-0005-0000-0000-00009E000000}"/>
    <cellStyle name="Įprastas 5 2 2 3 2 6" xfId="513" xr:uid="{00000000-0005-0000-0000-00009F000000}"/>
    <cellStyle name="Įprastas 5 2 2 3 2_8 priedas" xfId="1225" xr:uid="{00000000-0005-0000-0000-0000A0000000}"/>
    <cellStyle name="Įprastas 5 2 2 3 3" xfId="83" xr:uid="{00000000-0005-0000-0000-0000A1000000}"/>
    <cellStyle name="Įprastas 5 2 2 3 3 2" xfId="84" xr:uid="{00000000-0005-0000-0000-0000A2000000}"/>
    <cellStyle name="Įprastas 5 2 2 3 3 2 2" xfId="681" xr:uid="{00000000-0005-0000-0000-0000A3000000}"/>
    <cellStyle name="Įprastas 5 2 2 3 3 2_8 priedas" xfId="941" xr:uid="{00000000-0005-0000-0000-0000A4000000}"/>
    <cellStyle name="Įprastas 5 2 2 3 3 3" xfId="85" xr:uid="{00000000-0005-0000-0000-0000A5000000}"/>
    <cellStyle name="Įprastas 5 2 2 3 3 3 2" xfId="825" xr:uid="{00000000-0005-0000-0000-0000A6000000}"/>
    <cellStyle name="Įprastas 5 2 2 3 3 3_8 priedas" xfId="1195" xr:uid="{00000000-0005-0000-0000-0000A7000000}"/>
    <cellStyle name="Įprastas 5 2 2 3 3 4" xfId="537" xr:uid="{00000000-0005-0000-0000-0000A8000000}"/>
    <cellStyle name="Įprastas 5 2 2 3 3_8 priedas" xfId="925" xr:uid="{00000000-0005-0000-0000-0000A9000000}"/>
    <cellStyle name="Įprastas 5 2 2 3 4" xfId="86" xr:uid="{00000000-0005-0000-0000-0000AA000000}"/>
    <cellStyle name="Įprastas 5 2 2 3 4 2" xfId="87" xr:uid="{00000000-0005-0000-0000-0000AB000000}"/>
    <cellStyle name="Įprastas 5 2 2 3 4 2 2" xfId="729" xr:uid="{00000000-0005-0000-0000-0000AC000000}"/>
    <cellStyle name="Įprastas 5 2 2 3 4 2_8 priedas" xfId="1286" xr:uid="{00000000-0005-0000-0000-0000AD000000}"/>
    <cellStyle name="Įprastas 5 2 2 3 4 3" xfId="88" xr:uid="{00000000-0005-0000-0000-0000AE000000}"/>
    <cellStyle name="Įprastas 5 2 2 3 4 3 2" xfId="873" xr:uid="{00000000-0005-0000-0000-0000AF000000}"/>
    <cellStyle name="Įprastas 5 2 2 3 4 3_8 priedas" xfId="1149" xr:uid="{00000000-0005-0000-0000-0000B0000000}"/>
    <cellStyle name="Įprastas 5 2 2 3 4 4" xfId="585" xr:uid="{00000000-0005-0000-0000-0000B1000000}"/>
    <cellStyle name="Įprastas 5 2 2 3 4_8 priedas" xfId="1061" xr:uid="{00000000-0005-0000-0000-0000B2000000}"/>
    <cellStyle name="Įprastas 5 2 2 3 5" xfId="89" xr:uid="{00000000-0005-0000-0000-0000B3000000}"/>
    <cellStyle name="Įprastas 5 2 2 3 5 2" xfId="633" xr:uid="{00000000-0005-0000-0000-0000B4000000}"/>
    <cellStyle name="Įprastas 5 2 2 3 5_8 priedas" xfId="1014" xr:uid="{00000000-0005-0000-0000-0000B5000000}"/>
    <cellStyle name="Įprastas 5 2 2 3 6" xfId="90" xr:uid="{00000000-0005-0000-0000-0000B6000000}"/>
    <cellStyle name="Įprastas 5 2 2 3 6 2" xfId="777" xr:uid="{00000000-0005-0000-0000-0000B7000000}"/>
    <cellStyle name="Įprastas 5 2 2 3 6_8 priedas" xfId="1239" xr:uid="{00000000-0005-0000-0000-0000B8000000}"/>
    <cellStyle name="Įprastas 5 2 2 3 7" xfId="489" xr:uid="{00000000-0005-0000-0000-0000B9000000}"/>
    <cellStyle name="Įprastas 5 2 2 3_8 priedas" xfId="979" xr:uid="{00000000-0005-0000-0000-0000BA000000}"/>
    <cellStyle name="Įprastas 5 2 2 4" xfId="91" xr:uid="{00000000-0005-0000-0000-0000BB000000}"/>
    <cellStyle name="Įprastas 5 2 2 4 2" xfId="92" xr:uid="{00000000-0005-0000-0000-0000BC000000}"/>
    <cellStyle name="Įprastas 5 2 2 4 2 2" xfId="93" xr:uid="{00000000-0005-0000-0000-0000BD000000}"/>
    <cellStyle name="Įprastas 5 2 2 4 2 2 2" xfId="693" xr:uid="{00000000-0005-0000-0000-0000BE000000}"/>
    <cellStyle name="Įprastas 5 2 2 4 2 2_8 priedas" xfId="1219" xr:uid="{00000000-0005-0000-0000-0000BF000000}"/>
    <cellStyle name="Įprastas 5 2 2 4 2 3" xfId="94" xr:uid="{00000000-0005-0000-0000-0000C0000000}"/>
    <cellStyle name="Įprastas 5 2 2 4 2 3 2" xfId="837" xr:uid="{00000000-0005-0000-0000-0000C1000000}"/>
    <cellStyle name="Įprastas 5 2 2 4 2 3_8 priedas" xfId="1085" xr:uid="{00000000-0005-0000-0000-0000C2000000}"/>
    <cellStyle name="Įprastas 5 2 2 4 2 4" xfId="549" xr:uid="{00000000-0005-0000-0000-0000C3000000}"/>
    <cellStyle name="Įprastas 5 2 2 4 2_8 priedas" xfId="973" xr:uid="{00000000-0005-0000-0000-0000C4000000}"/>
    <cellStyle name="Įprastas 5 2 2 4 3" xfId="95" xr:uid="{00000000-0005-0000-0000-0000C5000000}"/>
    <cellStyle name="Įprastas 5 2 2 4 3 2" xfId="96" xr:uid="{00000000-0005-0000-0000-0000C6000000}"/>
    <cellStyle name="Įprastas 5 2 2 4 3 2 2" xfId="741" xr:uid="{00000000-0005-0000-0000-0000C7000000}"/>
    <cellStyle name="Įprastas 5 2 2 4 3 2_8 priedas" xfId="1173" xr:uid="{00000000-0005-0000-0000-0000C8000000}"/>
    <cellStyle name="Įprastas 5 2 2 4 3 3" xfId="97" xr:uid="{00000000-0005-0000-0000-0000C9000000}"/>
    <cellStyle name="Įprastas 5 2 2 4 3 3 2" xfId="885" xr:uid="{00000000-0005-0000-0000-0000CA000000}"/>
    <cellStyle name="Įprastas 5 2 2 4 3 3_8 priedas" xfId="1037" xr:uid="{00000000-0005-0000-0000-0000CB000000}"/>
    <cellStyle name="Įprastas 5 2 2 4 3 4" xfId="597" xr:uid="{00000000-0005-0000-0000-0000CC000000}"/>
    <cellStyle name="Įprastas 5 2 2 4 3_8 priedas" xfId="1310" xr:uid="{00000000-0005-0000-0000-0000CD000000}"/>
    <cellStyle name="Įprastas 5 2 2 4 4" xfId="98" xr:uid="{00000000-0005-0000-0000-0000CE000000}"/>
    <cellStyle name="Įprastas 5 2 2 4 4 2" xfId="645" xr:uid="{00000000-0005-0000-0000-0000CF000000}"/>
    <cellStyle name="Įprastas 5 2 2 4 4_8 priedas" xfId="1261" xr:uid="{00000000-0005-0000-0000-0000D0000000}"/>
    <cellStyle name="Įprastas 5 2 2 4 5" xfId="99" xr:uid="{00000000-0005-0000-0000-0000D1000000}"/>
    <cellStyle name="Įprastas 5 2 2 4 5 2" xfId="789" xr:uid="{00000000-0005-0000-0000-0000D2000000}"/>
    <cellStyle name="Įprastas 5 2 2 4 5_8 priedas" xfId="1125" xr:uid="{00000000-0005-0000-0000-0000D3000000}"/>
    <cellStyle name="Įprastas 5 2 2 4 6" xfId="501" xr:uid="{00000000-0005-0000-0000-0000D4000000}"/>
    <cellStyle name="Įprastas 5 2 2 4_8 priedas" xfId="1109" xr:uid="{00000000-0005-0000-0000-0000D5000000}"/>
    <cellStyle name="Įprastas 5 2 2 5" xfId="100" xr:uid="{00000000-0005-0000-0000-0000D6000000}"/>
    <cellStyle name="Įprastas 5 2 2 5 2" xfId="101" xr:uid="{00000000-0005-0000-0000-0000D7000000}"/>
    <cellStyle name="Įprastas 5 2 2 5 2 2" xfId="669" xr:uid="{00000000-0005-0000-0000-0000D8000000}"/>
    <cellStyle name="Įprastas 5 2 2 5 2_8 priedas" xfId="948" xr:uid="{00000000-0005-0000-0000-0000D9000000}"/>
    <cellStyle name="Įprastas 5 2 2 5 3" xfId="102" xr:uid="{00000000-0005-0000-0000-0000DA000000}"/>
    <cellStyle name="Įprastas 5 2 2 5 3 2" xfId="813" xr:uid="{00000000-0005-0000-0000-0000DB000000}"/>
    <cellStyle name="Įprastas 5 2 2 5 3_8 priedas" xfId="1207" xr:uid="{00000000-0005-0000-0000-0000DC000000}"/>
    <cellStyle name="Įprastas 5 2 2 5 4" xfId="525" xr:uid="{00000000-0005-0000-0000-0000DD000000}"/>
    <cellStyle name="Įprastas 5 2 2 5_8 priedas" xfId="989" xr:uid="{00000000-0005-0000-0000-0000DE000000}"/>
    <cellStyle name="Įprastas 5 2 2 6" xfId="103" xr:uid="{00000000-0005-0000-0000-0000DF000000}"/>
    <cellStyle name="Įprastas 5 2 2 6 2" xfId="104" xr:uid="{00000000-0005-0000-0000-0000E0000000}"/>
    <cellStyle name="Įprastas 5 2 2 6 2 2" xfId="717" xr:uid="{00000000-0005-0000-0000-0000E1000000}"/>
    <cellStyle name="Įprastas 5 2 2 6 2_8 priedas" xfId="1298" xr:uid="{00000000-0005-0000-0000-0000E2000000}"/>
    <cellStyle name="Įprastas 5 2 2 6 3" xfId="105" xr:uid="{00000000-0005-0000-0000-0000E3000000}"/>
    <cellStyle name="Įprastas 5 2 2 6 3 2" xfId="861" xr:uid="{00000000-0005-0000-0000-0000E4000000}"/>
    <cellStyle name="Įprastas 5 2 2 6 3_8 priedas" xfId="1161" xr:uid="{00000000-0005-0000-0000-0000E5000000}"/>
    <cellStyle name="Įprastas 5 2 2 6 4" xfId="573" xr:uid="{00000000-0005-0000-0000-0000E6000000}"/>
    <cellStyle name="Įprastas 5 2 2 6_8 priedas" xfId="1073" xr:uid="{00000000-0005-0000-0000-0000E7000000}"/>
    <cellStyle name="Įprastas 5 2 2 7" xfId="106" xr:uid="{00000000-0005-0000-0000-0000E8000000}"/>
    <cellStyle name="Įprastas 5 2 2 7 2" xfId="621" xr:uid="{00000000-0005-0000-0000-0000E9000000}"/>
    <cellStyle name="Įprastas 5 2 2 7_8 priedas" xfId="1026" xr:uid="{00000000-0005-0000-0000-0000EA000000}"/>
    <cellStyle name="Įprastas 5 2 2 8" xfId="107" xr:uid="{00000000-0005-0000-0000-0000EB000000}"/>
    <cellStyle name="Įprastas 5 2 2 8 2" xfId="765" xr:uid="{00000000-0005-0000-0000-0000EC000000}"/>
    <cellStyle name="Įprastas 5 2 2 8_8 priedas" xfId="1251" xr:uid="{00000000-0005-0000-0000-0000ED000000}"/>
    <cellStyle name="Įprastas 5 2 2 9" xfId="477" xr:uid="{00000000-0005-0000-0000-0000EE000000}"/>
    <cellStyle name="Įprastas 5 2 2_8 priedas" xfId="28" xr:uid="{00000000-0005-0000-0000-0000EF000000}"/>
    <cellStyle name="Įprastas 5 2 3" xfId="16" xr:uid="{00000000-0005-0000-0000-0000F0000000}"/>
    <cellStyle name="Įprastas 5 2 3 2" xfId="27" xr:uid="{00000000-0005-0000-0000-0000F1000000}"/>
    <cellStyle name="Įprastas 5 2 3 2 2" xfId="109" xr:uid="{00000000-0005-0000-0000-0000F2000000}"/>
    <cellStyle name="Įprastas 5 2 3 2 2 2" xfId="110" xr:uid="{00000000-0005-0000-0000-0000F3000000}"/>
    <cellStyle name="Įprastas 5 2 3 2 2 2 2" xfId="111" xr:uid="{00000000-0005-0000-0000-0000F4000000}"/>
    <cellStyle name="Įprastas 5 2 3 2 2 2 2 2" xfId="112" xr:uid="{00000000-0005-0000-0000-0000F5000000}"/>
    <cellStyle name="Įprastas 5 2 3 2 2 2 2 2 2" xfId="714" xr:uid="{00000000-0005-0000-0000-0000F6000000}"/>
    <cellStyle name="Įprastas 5 2 3 2 2 2 2 2_8 priedas" xfId="1049" xr:uid="{00000000-0005-0000-0000-0000F7000000}"/>
    <cellStyle name="Įprastas 5 2 3 2 2 2 2 3" xfId="113" xr:uid="{00000000-0005-0000-0000-0000F8000000}"/>
    <cellStyle name="Įprastas 5 2 3 2 2 2 2 3 2" xfId="858" xr:uid="{00000000-0005-0000-0000-0000F9000000}"/>
    <cellStyle name="Įprastas 5 2 3 2 2 2 2 3_8 priedas" xfId="1273" xr:uid="{00000000-0005-0000-0000-0000FA000000}"/>
    <cellStyle name="Įprastas 5 2 3 2 2 2 2 4" xfId="570" xr:uid="{00000000-0005-0000-0000-0000FB000000}"/>
    <cellStyle name="Įprastas 5 2 3 2 2 2 2_8 priedas" xfId="1185" xr:uid="{00000000-0005-0000-0000-0000FC000000}"/>
    <cellStyle name="Įprastas 5 2 3 2 2 2 3" xfId="114" xr:uid="{00000000-0005-0000-0000-0000FD000000}"/>
    <cellStyle name="Įprastas 5 2 3 2 2 2 3 2" xfId="115" xr:uid="{00000000-0005-0000-0000-0000FE000000}"/>
    <cellStyle name="Įprastas 5 2 3 2 2 2 3 2 2" xfId="762" xr:uid="{00000000-0005-0000-0000-0000FF000000}"/>
    <cellStyle name="Įprastas 5 2 3 2 2 2 3 2_8 priedas" xfId="1001" xr:uid="{00000000-0005-0000-0000-000000010000}"/>
    <cellStyle name="Įprastas 5 2 3 2 2 2 3 3" xfId="116" xr:uid="{00000000-0005-0000-0000-000001010000}"/>
    <cellStyle name="Įprastas 5 2 3 2 2 2 3 3 2" xfId="906" xr:uid="{00000000-0005-0000-0000-000002010000}"/>
    <cellStyle name="Įprastas 5 2 3 2 2 2 3 3_8 priedas" xfId="960" xr:uid="{00000000-0005-0000-0000-000003010000}"/>
    <cellStyle name="Įprastas 5 2 3 2 2 2 3 4" xfId="618" xr:uid="{00000000-0005-0000-0000-000004010000}"/>
    <cellStyle name="Įprastas 5 2 3 2 2 2 3_8 priedas" xfId="1137" xr:uid="{00000000-0005-0000-0000-000005010000}"/>
    <cellStyle name="Įprastas 5 2 3 2 2 2 4" xfId="117" xr:uid="{00000000-0005-0000-0000-000006010000}"/>
    <cellStyle name="Įprastas 5 2 3 2 2 2 4 2" xfId="666" xr:uid="{00000000-0005-0000-0000-000007010000}"/>
    <cellStyle name="Įprastas 5 2 3 2 2 2 4_8 priedas" xfId="931" xr:uid="{00000000-0005-0000-0000-000008010000}"/>
    <cellStyle name="Įprastas 5 2 3 2 2 2 5" xfId="118" xr:uid="{00000000-0005-0000-0000-000009010000}"/>
    <cellStyle name="Įprastas 5 2 3 2 2 2 5 2" xfId="810" xr:uid="{00000000-0005-0000-0000-00000A010000}"/>
    <cellStyle name="Įprastas 5 2 3 2 2 2 5_8 priedas" xfId="914" xr:uid="{00000000-0005-0000-0000-00000B010000}"/>
    <cellStyle name="Įprastas 5 2 3 2 2 2 6" xfId="522" xr:uid="{00000000-0005-0000-0000-00000C010000}"/>
    <cellStyle name="Įprastas 5 2 3 2 2 2_8 priedas" xfId="1322" xr:uid="{00000000-0005-0000-0000-00000D010000}"/>
    <cellStyle name="Įprastas 5 2 3 2 2 3" xfId="119" xr:uid="{00000000-0005-0000-0000-00000E010000}"/>
    <cellStyle name="Įprastas 5 2 3 2 2 3 2" xfId="120" xr:uid="{00000000-0005-0000-0000-00000F010000}"/>
    <cellStyle name="Įprastas 5 2 3 2 2 3 2 2" xfId="690" xr:uid="{00000000-0005-0000-0000-000010010000}"/>
    <cellStyle name="Įprastas 5 2 3 2 2 3 2_8 priedas" xfId="1193" xr:uid="{00000000-0005-0000-0000-000011010000}"/>
    <cellStyle name="Įprastas 5 2 3 2 2 3 3" xfId="121" xr:uid="{00000000-0005-0000-0000-000012010000}"/>
    <cellStyle name="Įprastas 5 2 3 2 2 3 3 2" xfId="834" xr:uid="{00000000-0005-0000-0000-000013010000}"/>
    <cellStyle name="Įprastas 5 2 3 2 2 3 3_8 priedas" xfId="1058" xr:uid="{00000000-0005-0000-0000-000014010000}"/>
    <cellStyle name="Įprastas 5 2 3 2 2 3 4" xfId="546" xr:uid="{00000000-0005-0000-0000-000015010000}"/>
    <cellStyle name="Įprastas 5 2 3 2 2 3_8 priedas" xfId="922" xr:uid="{00000000-0005-0000-0000-000016010000}"/>
    <cellStyle name="Įprastas 5 2 3 2 2 4" xfId="122" xr:uid="{00000000-0005-0000-0000-000017010000}"/>
    <cellStyle name="Įprastas 5 2 3 2 2 4 2" xfId="123" xr:uid="{00000000-0005-0000-0000-000018010000}"/>
    <cellStyle name="Įprastas 5 2 3 2 2 4 2 2" xfId="738" xr:uid="{00000000-0005-0000-0000-000019010000}"/>
    <cellStyle name="Įprastas 5 2 3 2 2 4 2_8 priedas" xfId="1147" xr:uid="{00000000-0005-0000-0000-00001A010000}"/>
    <cellStyle name="Įprastas 5 2 3 2 2 4 3" xfId="124" xr:uid="{00000000-0005-0000-0000-00001B010000}"/>
    <cellStyle name="Įprastas 5 2 3 2 2 4 3 2" xfId="882" xr:uid="{00000000-0005-0000-0000-00001C010000}"/>
    <cellStyle name="Įprastas 5 2 3 2 2 4 3_8 priedas" xfId="1011" xr:uid="{00000000-0005-0000-0000-00001D010000}"/>
    <cellStyle name="Įprastas 5 2 3 2 2 4 4" xfId="594" xr:uid="{00000000-0005-0000-0000-00001E010000}"/>
    <cellStyle name="Įprastas 5 2 3 2 2 4_8 priedas" xfId="1283" xr:uid="{00000000-0005-0000-0000-00001F010000}"/>
    <cellStyle name="Įprastas 5 2 3 2 2 5" xfId="125" xr:uid="{00000000-0005-0000-0000-000020010000}"/>
    <cellStyle name="Įprastas 5 2 3 2 2 5 2" xfId="642" xr:uid="{00000000-0005-0000-0000-000021010000}"/>
    <cellStyle name="Įprastas 5 2 3 2 2 5_8 priedas" xfId="1237" xr:uid="{00000000-0005-0000-0000-000022010000}"/>
    <cellStyle name="Įprastas 5 2 3 2 2 6" xfId="126" xr:uid="{00000000-0005-0000-0000-000023010000}"/>
    <cellStyle name="Įprastas 5 2 3 2 2 6 2" xfId="786" xr:uid="{00000000-0005-0000-0000-000024010000}"/>
    <cellStyle name="Įprastas 5 2 3 2 2 6_8 priedas" xfId="1107" xr:uid="{00000000-0005-0000-0000-000025010000}"/>
    <cellStyle name="Įprastas 5 2 3 2 2 7" xfId="498" xr:uid="{00000000-0005-0000-0000-000026010000}"/>
    <cellStyle name="Įprastas 5 2 3 2 2_8 priedas" xfId="1097" xr:uid="{00000000-0005-0000-0000-000027010000}"/>
    <cellStyle name="Įprastas 5 2 3 2 3" xfId="127" xr:uid="{00000000-0005-0000-0000-000028010000}"/>
    <cellStyle name="Įprastas 5 2 3 2 3 2" xfId="128" xr:uid="{00000000-0005-0000-0000-000029010000}"/>
    <cellStyle name="Įprastas 5 2 3 2 3 2 2" xfId="129" xr:uid="{00000000-0005-0000-0000-00002A010000}"/>
    <cellStyle name="Įprastas 5 2 3 2 3 2 2 2" xfId="702" xr:uid="{00000000-0005-0000-0000-00002B010000}"/>
    <cellStyle name="Įprastas 5 2 3 2 3 2 2_8 priedas" xfId="1084" xr:uid="{00000000-0005-0000-0000-00002C010000}"/>
    <cellStyle name="Įprastas 5 2 3 2 3 2 3" xfId="130" xr:uid="{00000000-0005-0000-0000-00002D010000}"/>
    <cellStyle name="Įprastas 5 2 3 2 3 2 3 2" xfId="846" xr:uid="{00000000-0005-0000-0000-00002E010000}"/>
    <cellStyle name="Įprastas 5 2 3 2 3 2 3_8 priedas" xfId="1309" xr:uid="{00000000-0005-0000-0000-00002F010000}"/>
    <cellStyle name="Įprastas 5 2 3 2 3 2 4" xfId="558" xr:uid="{00000000-0005-0000-0000-000030010000}"/>
    <cellStyle name="Įprastas 5 2 3 2 3 2_8 priedas" xfId="1218" xr:uid="{00000000-0005-0000-0000-000031010000}"/>
    <cellStyle name="Įprastas 5 2 3 2 3 3" xfId="131" xr:uid="{00000000-0005-0000-0000-000032010000}"/>
    <cellStyle name="Įprastas 5 2 3 2 3 3 2" xfId="132" xr:uid="{00000000-0005-0000-0000-000033010000}"/>
    <cellStyle name="Įprastas 5 2 3 2 3 3 2 2" xfId="750" xr:uid="{00000000-0005-0000-0000-000034010000}"/>
    <cellStyle name="Įprastas 5 2 3 2 3 3 2_8 priedas" xfId="1036" xr:uid="{00000000-0005-0000-0000-000035010000}"/>
    <cellStyle name="Įprastas 5 2 3 2 3 3 3" xfId="133" xr:uid="{00000000-0005-0000-0000-000036010000}"/>
    <cellStyle name="Įprastas 5 2 3 2 3 3 3 2" xfId="894" xr:uid="{00000000-0005-0000-0000-000037010000}"/>
    <cellStyle name="Įprastas 5 2 3 2 3 3 3_8 priedas" xfId="1260" xr:uid="{00000000-0005-0000-0000-000038010000}"/>
    <cellStyle name="Įprastas 5 2 3 2 3 3 4" xfId="606" xr:uid="{00000000-0005-0000-0000-000039010000}"/>
    <cellStyle name="Įprastas 5 2 3 2 3 3_8 priedas" xfId="1172" xr:uid="{00000000-0005-0000-0000-00003A010000}"/>
    <cellStyle name="Įprastas 5 2 3 2 3 4" xfId="134" xr:uid="{00000000-0005-0000-0000-00003B010000}"/>
    <cellStyle name="Įprastas 5 2 3 2 3 4 2" xfId="654" xr:uid="{00000000-0005-0000-0000-00003C010000}"/>
    <cellStyle name="Įprastas 5 2 3 2 3 4_8 priedas" xfId="1124" xr:uid="{00000000-0005-0000-0000-00003D010000}"/>
    <cellStyle name="Įprastas 5 2 3 2 3 5" xfId="135" xr:uid="{00000000-0005-0000-0000-00003E010000}"/>
    <cellStyle name="Įprastas 5 2 3 2 3 5 2" xfId="798" xr:uid="{00000000-0005-0000-0000-00003F010000}"/>
    <cellStyle name="Įprastas 5 2 3 2 3 5_8 priedas" xfId="988" xr:uid="{00000000-0005-0000-0000-000040010000}"/>
    <cellStyle name="Įprastas 5 2 3 2 3 6" xfId="510" xr:uid="{00000000-0005-0000-0000-000041010000}"/>
    <cellStyle name="Įprastas 5 2 3 2 3_8 priedas" xfId="970" xr:uid="{00000000-0005-0000-0000-000042010000}"/>
    <cellStyle name="Įprastas 5 2 3 2 4" xfId="136" xr:uid="{00000000-0005-0000-0000-000043010000}"/>
    <cellStyle name="Įprastas 5 2 3 2 4 2" xfId="137" xr:uid="{00000000-0005-0000-0000-000044010000}"/>
    <cellStyle name="Įprastas 5 2 3 2 4 2 2" xfId="678" xr:uid="{00000000-0005-0000-0000-000045010000}"/>
    <cellStyle name="Įprastas 5 2 3 2 4 2_8 priedas" xfId="1206" xr:uid="{00000000-0005-0000-0000-000046010000}"/>
    <cellStyle name="Įprastas 5 2 3 2 4 3" xfId="138" xr:uid="{00000000-0005-0000-0000-000047010000}"/>
    <cellStyle name="Įprastas 5 2 3 2 4 3 2" xfId="822" xr:uid="{00000000-0005-0000-0000-000048010000}"/>
    <cellStyle name="Įprastas 5 2 3 2 4 3_8 priedas" xfId="1072" xr:uid="{00000000-0005-0000-0000-000049010000}"/>
    <cellStyle name="Įprastas 5 2 3 2 4 4" xfId="534" xr:uid="{00000000-0005-0000-0000-00004A010000}"/>
    <cellStyle name="Įprastas 5 2 3 2 4_8 priedas" xfId="947" xr:uid="{00000000-0005-0000-0000-00004B010000}"/>
    <cellStyle name="Įprastas 5 2 3 2 5" xfId="139" xr:uid="{00000000-0005-0000-0000-00004C010000}"/>
    <cellStyle name="Įprastas 5 2 3 2 5 2" xfId="140" xr:uid="{00000000-0005-0000-0000-00004D010000}"/>
    <cellStyle name="Įprastas 5 2 3 2 5 2 2" xfId="726" xr:uid="{00000000-0005-0000-0000-00004E010000}"/>
    <cellStyle name="Įprastas 5 2 3 2 5 2_8 priedas" xfId="1160" xr:uid="{00000000-0005-0000-0000-00004F010000}"/>
    <cellStyle name="Įprastas 5 2 3 2 5 3" xfId="141" xr:uid="{00000000-0005-0000-0000-000050010000}"/>
    <cellStyle name="Įprastas 5 2 3 2 5 3 2" xfId="870" xr:uid="{00000000-0005-0000-0000-000051010000}"/>
    <cellStyle name="Įprastas 5 2 3 2 5 3_8 priedas" xfId="1025" xr:uid="{00000000-0005-0000-0000-000052010000}"/>
    <cellStyle name="Įprastas 5 2 3 2 5 4" xfId="582" xr:uid="{00000000-0005-0000-0000-000053010000}"/>
    <cellStyle name="Įprastas 5 2 3 2 5_8 priedas" xfId="1297" xr:uid="{00000000-0005-0000-0000-000054010000}"/>
    <cellStyle name="Įprastas 5 2 3 2 6" xfId="142" xr:uid="{00000000-0005-0000-0000-000055010000}"/>
    <cellStyle name="Įprastas 5 2 3 2 6 2" xfId="630" xr:uid="{00000000-0005-0000-0000-000056010000}"/>
    <cellStyle name="Įprastas 5 2 3 2 6_8 priedas" xfId="1250" xr:uid="{00000000-0005-0000-0000-000057010000}"/>
    <cellStyle name="Įprastas 5 2 3 2 7" xfId="143" xr:uid="{00000000-0005-0000-0000-000058010000}"/>
    <cellStyle name="Įprastas 5 2 3 2 7 2" xfId="774" xr:uid="{00000000-0005-0000-0000-000059010000}"/>
    <cellStyle name="Įprastas 5 2 3 2 7_8 priedas" xfId="1116" xr:uid="{00000000-0005-0000-0000-00005A010000}"/>
    <cellStyle name="Įprastas 5 2 3 2 8" xfId="486" xr:uid="{00000000-0005-0000-0000-00005B010000}"/>
    <cellStyle name="Įprastas 5 2 3 2_8 priedas" xfId="108" xr:uid="{00000000-0005-0000-0000-00005C010000}"/>
    <cellStyle name="Įprastas 5 2 3 3" xfId="144" xr:uid="{00000000-0005-0000-0000-00005D010000}"/>
    <cellStyle name="Įprastas 5 2 3 3 2" xfId="145" xr:uid="{00000000-0005-0000-0000-00005E010000}"/>
    <cellStyle name="Įprastas 5 2 3 3 2 2" xfId="146" xr:uid="{00000000-0005-0000-0000-00005F010000}"/>
    <cellStyle name="Įprastas 5 2 3 3 2 2 2" xfId="147" xr:uid="{00000000-0005-0000-0000-000060010000}"/>
    <cellStyle name="Įprastas 5 2 3 3 2 2 2 2" xfId="706" xr:uid="{00000000-0005-0000-0000-000061010000}"/>
    <cellStyle name="Įprastas 5 2 3 3 2 2 2_8 priedas" xfId="1184" xr:uid="{00000000-0005-0000-0000-000062010000}"/>
    <cellStyle name="Įprastas 5 2 3 3 2 2 3" xfId="148" xr:uid="{00000000-0005-0000-0000-000063010000}"/>
    <cellStyle name="Įprastas 5 2 3 3 2 2 3 2" xfId="850" xr:uid="{00000000-0005-0000-0000-000064010000}"/>
    <cellStyle name="Įprastas 5 2 3 3 2 2 3_8 priedas" xfId="1048" xr:uid="{00000000-0005-0000-0000-000065010000}"/>
    <cellStyle name="Įprastas 5 2 3 3 2 2 4" xfId="562" xr:uid="{00000000-0005-0000-0000-000066010000}"/>
    <cellStyle name="Įprastas 5 2 3 3 2 2_8 priedas" xfId="1321" xr:uid="{00000000-0005-0000-0000-000067010000}"/>
    <cellStyle name="Įprastas 5 2 3 3 2 3" xfId="149" xr:uid="{00000000-0005-0000-0000-000068010000}"/>
    <cellStyle name="Įprastas 5 2 3 3 2 3 2" xfId="150" xr:uid="{00000000-0005-0000-0000-000069010000}"/>
    <cellStyle name="Įprastas 5 2 3 3 2 3 2 2" xfId="754" xr:uid="{00000000-0005-0000-0000-00006A010000}"/>
    <cellStyle name="Įprastas 5 2 3 3 2 3 2_8 priedas" xfId="1136" xr:uid="{00000000-0005-0000-0000-00006B010000}"/>
    <cellStyle name="Įprastas 5 2 3 3 2 3 3" xfId="151" xr:uid="{00000000-0005-0000-0000-00006C010000}"/>
    <cellStyle name="Įprastas 5 2 3 3 2 3 3 2" xfId="898" xr:uid="{00000000-0005-0000-0000-00006D010000}"/>
    <cellStyle name="Įprastas 5 2 3 3 2 3 3_8 priedas" xfId="1000" xr:uid="{00000000-0005-0000-0000-00006E010000}"/>
    <cellStyle name="Įprastas 5 2 3 3 2 3 4" xfId="610" xr:uid="{00000000-0005-0000-0000-00006F010000}"/>
    <cellStyle name="Įprastas 5 2 3 3 2 3_8 priedas" xfId="1272" xr:uid="{00000000-0005-0000-0000-000070010000}"/>
    <cellStyle name="Įprastas 5 2 3 3 2 4" xfId="152" xr:uid="{00000000-0005-0000-0000-000071010000}"/>
    <cellStyle name="Įprastas 5 2 3 3 2 4 2" xfId="658" xr:uid="{00000000-0005-0000-0000-000072010000}"/>
    <cellStyle name="Įprastas 5 2 3 3 2 4_8 priedas" xfId="959" xr:uid="{00000000-0005-0000-0000-000073010000}"/>
    <cellStyle name="Įprastas 5 2 3 3 2 5" xfId="153" xr:uid="{00000000-0005-0000-0000-000074010000}"/>
    <cellStyle name="Įprastas 5 2 3 3 2 5 2" xfId="802" xr:uid="{00000000-0005-0000-0000-000075010000}"/>
    <cellStyle name="Įprastas 5 2 3 3 2 5_8 priedas" xfId="930" xr:uid="{00000000-0005-0000-0000-000076010000}"/>
    <cellStyle name="Įprastas 5 2 3 3 2 6" xfId="514" xr:uid="{00000000-0005-0000-0000-000077010000}"/>
    <cellStyle name="Įprastas 5 2 3 3 2_8 priedas" xfId="1096" xr:uid="{00000000-0005-0000-0000-000078010000}"/>
    <cellStyle name="Įprastas 5 2 3 3 3" xfId="154" xr:uid="{00000000-0005-0000-0000-000079010000}"/>
    <cellStyle name="Įprastas 5 2 3 3 3 2" xfId="155" xr:uid="{00000000-0005-0000-0000-00007A010000}"/>
    <cellStyle name="Įprastas 5 2 3 3 3 2 2" xfId="682" xr:uid="{00000000-0005-0000-0000-00007B010000}"/>
    <cellStyle name="Įprastas 5 2 3 3 3 2_8 priedas" xfId="1199" xr:uid="{00000000-0005-0000-0000-00007C010000}"/>
    <cellStyle name="Įprastas 5 2 3 3 3 3" xfId="156" xr:uid="{00000000-0005-0000-0000-00007D010000}"/>
    <cellStyle name="Įprastas 5 2 3 3 3 3 2" xfId="826" xr:uid="{00000000-0005-0000-0000-00007E010000}"/>
    <cellStyle name="Įprastas 5 2 3 3 3 3_8 priedas" xfId="1065" xr:uid="{00000000-0005-0000-0000-00007F010000}"/>
    <cellStyle name="Įprastas 5 2 3 3 3 4" xfId="538" xr:uid="{00000000-0005-0000-0000-000080010000}"/>
    <cellStyle name="Įprastas 5 2 3 3 3_8 priedas" xfId="940" xr:uid="{00000000-0005-0000-0000-000081010000}"/>
    <cellStyle name="Įprastas 5 2 3 3 4" xfId="157" xr:uid="{00000000-0005-0000-0000-000082010000}"/>
    <cellStyle name="Įprastas 5 2 3 3 4 2" xfId="158" xr:uid="{00000000-0005-0000-0000-000083010000}"/>
    <cellStyle name="Įprastas 5 2 3 3 4 2 2" xfId="730" xr:uid="{00000000-0005-0000-0000-000084010000}"/>
    <cellStyle name="Įprastas 5 2 3 3 4 2_8 priedas" xfId="1153" xr:uid="{00000000-0005-0000-0000-000085010000}"/>
    <cellStyle name="Įprastas 5 2 3 3 4 3" xfId="159" xr:uid="{00000000-0005-0000-0000-000086010000}"/>
    <cellStyle name="Įprastas 5 2 3 3 4 3 2" xfId="874" xr:uid="{00000000-0005-0000-0000-000087010000}"/>
    <cellStyle name="Įprastas 5 2 3 3 4 3_8 priedas" xfId="1018" xr:uid="{00000000-0005-0000-0000-000088010000}"/>
    <cellStyle name="Įprastas 5 2 3 3 4 4" xfId="586" xr:uid="{00000000-0005-0000-0000-000089010000}"/>
    <cellStyle name="Įprastas 5 2 3 3 4_8 priedas" xfId="1290" xr:uid="{00000000-0005-0000-0000-00008A010000}"/>
    <cellStyle name="Įprastas 5 2 3 3 5" xfId="160" xr:uid="{00000000-0005-0000-0000-00008B010000}"/>
    <cellStyle name="Įprastas 5 2 3 3 5 2" xfId="634" xr:uid="{00000000-0005-0000-0000-00008C010000}"/>
    <cellStyle name="Įprastas 5 2 3 3 5_8 priedas" xfId="1243" xr:uid="{00000000-0005-0000-0000-00008D010000}"/>
    <cellStyle name="Įprastas 5 2 3 3 6" xfId="161" xr:uid="{00000000-0005-0000-0000-00008E010000}"/>
    <cellStyle name="Įprastas 5 2 3 3 6 2" xfId="778" xr:uid="{00000000-0005-0000-0000-00008F010000}"/>
    <cellStyle name="Įprastas 5 2 3 3 6_8 priedas" xfId="1113" xr:uid="{00000000-0005-0000-0000-000090010000}"/>
    <cellStyle name="Įprastas 5 2 3 3 7" xfId="490" xr:uid="{00000000-0005-0000-0000-000091010000}"/>
    <cellStyle name="Įprastas 5 2 3 3_8 priedas" xfId="1230" xr:uid="{00000000-0005-0000-0000-000092010000}"/>
    <cellStyle name="Įprastas 5 2 3 4" xfId="162" xr:uid="{00000000-0005-0000-0000-000093010000}"/>
    <cellStyle name="Įprastas 5 2 3 4 2" xfId="163" xr:uid="{00000000-0005-0000-0000-000094010000}"/>
    <cellStyle name="Įprastas 5 2 3 4 2 2" xfId="164" xr:uid="{00000000-0005-0000-0000-000095010000}"/>
    <cellStyle name="Įprastas 5 2 3 4 2 2 2" xfId="694" xr:uid="{00000000-0005-0000-0000-000096010000}"/>
    <cellStyle name="Įprastas 5 2 3 4 2 2_8 priedas" xfId="1089" xr:uid="{00000000-0005-0000-0000-000097010000}"/>
    <cellStyle name="Įprastas 5 2 3 4 2 3" xfId="165" xr:uid="{00000000-0005-0000-0000-000098010000}"/>
    <cellStyle name="Įprastas 5 2 3 4 2 3 2" xfId="838" xr:uid="{00000000-0005-0000-0000-000099010000}"/>
    <cellStyle name="Įprastas 5 2 3 4 2 3_8 priedas" xfId="1314" xr:uid="{00000000-0005-0000-0000-00009A010000}"/>
    <cellStyle name="Įprastas 5 2 3 4 2 4" xfId="550" xr:uid="{00000000-0005-0000-0000-00009B010000}"/>
    <cellStyle name="Įprastas 5 2 3 4 2_8 priedas" xfId="1223" xr:uid="{00000000-0005-0000-0000-00009C010000}"/>
    <cellStyle name="Įprastas 5 2 3 4 3" xfId="166" xr:uid="{00000000-0005-0000-0000-00009D010000}"/>
    <cellStyle name="Įprastas 5 2 3 4 3 2" xfId="167" xr:uid="{00000000-0005-0000-0000-00009E010000}"/>
    <cellStyle name="Įprastas 5 2 3 4 3 2 2" xfId="742" xr:uid="{00000000-0005-0000-0000-00009F010000}"/>
    <cellStyle name="Įprastas 5 2 3 4 3 2_8 priedas" xfId="1041" xr:uid="{00000000-0005-0000-0000-0000A0010000}"/>
    <cellStyle name="Įprastas 5 2 3 4 3 3" xfId="168" xr:uid="{00000000-0005-0000-0000-0000A1010000}"/>
    <cellStyle name="Įprastas 5 2 3 4 3 3 2" xfId="886" xr:uid="{00000000-0005-0000-0000-0000A2010000}"/>
    <cellStyle name="Įprastas 5 2 3 4 3 3_8 priedas" xfId="1265" xr:uid="{00000000-0005-0000-0000-0000A3010000}"/>
    <cellStyle name="Įprastas 5 2 3 4 3 4" xfId="598" xr:uid="{00000000-0005-0000-0000-0000A4010000}"/>
    <cellStyle name="Įprastas 5 2 3 4 3_8 priedas" xfId="1177" xr:uid="{00000000-0005-0000-0000-0000A5010000}"/>
    <cellStyle name="Įprastas 5 2 3 4 4" xfId="169" xr:uid="{00000000-0005-0000-0000-0000A6010000}"/>
    <cellStyle name="Įprastas 5 2 3 4 4 2" xfId="646" xr:uid="{00000000-0005-0000-0000-0000A7010000}"/>
    <cellStyle name="Įprastas 5 2 3 4 4_8 priedas" xfId="1129" xr:uid="{00000000-0005-0000-0000-0000A8010000}"/>
    <cellStyle name="Įprastas 5 2 3 4 5" xfId="170" xr:uid="{00000000-0005-0000-0000-0000A9010000}"/>
    <cellStyle name="Įprastas 5 2 3 4 5 2" xfId="790" xr:uid="{00000000-0005-0000-0000-0000AA010000}"/>
    <cellStyle name="Įprastas 5 2 3 4 5_8 priedas" xfId="993" xr:uid="{00000000-0005-0000-0000-0000AB010000}"/>
    <cellStyle name="Įprastas 5 2 3 4 6" xfId="502" xr:uid="{00000000-0005-0000-0000-0000AC010000}"/>
    <cellStyle name="Įprastas 5 2 3 4_8 priedas" xfId="977" xr:uid="{00000000-0005-0000-0000-0000AD010000}"/>
    <cellStyle name="Įprastas 5 2 3 5" xfId="171" xr:uid="{00000000-0005-0000-0000-0000AE010000}"/>
    <cellStyle name="Įprastas 5 2 3 5 2" xfId="172" xr:uid="{00000000-0005-0000-0000-0000AF010000}"/>
    <cellStyle name="Įprastas 5 2 3 5 2 2" xfId="670" xr:uid="{00000000-0005-0000-0000-0000B0010000}"/>
    <cellStyle name="Įprastas 5 2 3 5 2_8 priedas" xfId="1211" xr:uid="{00000000-0005-0000-0000-0000B1010000}"/>
    <cellStyle name="Įprastas 5 2 3 5 3" xfId="173" xr:uid="{00000000-0005-0000-0000-0000B2010000}"/>
    <cellStyle name="Įprastas 5 2 3 5 3 2" xfId="814" xr:uid="{00000000-0005-0000-0000-0000B3010000}"/>
    <cellStyle name="Įprastas 5 2 3 5 3_8 priedas" xfId="1077" xr:uid="{00000000-0005-0000-0000-0000B4010000}"/>
    <cellStyle name="Įprastas 5 2 3 5 4" xfId="526" xr:uid="{00000000-0005-0000-0000-0000B5010000}"/>
    <cellStyle name="Įprastas 5 2 3 5_8 priedas" xfId="952" xr:uid="{00000000-0005-0000-0000-0000B6010000}"/>
    <cellStyle name="Įprastas 5 2 3 6" xfId="174" xr:uid="{00000000-0005-0000-0000-0000B7010000}"/>
    <cellStyle name="Įprastas 5 2 3 6 2" xfId="175" xr:uid="{00000000-0005-0000-0000-0000B8010000}"/>
    <cellStyle name="Įprastas 5 2 3 6 2 2" xfId="718" xr:uid="{00000000-0005-0000-0000-0000B9010000}"/>
    <cellStyle name="Įprastas 5 2 3 6 2_8 priedas" xfId="1165" xr:uid="{00000000-0005-0000-0000-0000BA010000}"/>
    <cellStyle name="Įprastas 5 2 3 6 3" xfId="176" xr:uid="{00000000-0005-0000-0000-0000BB010000}"/>
    <cellStyle name="Įprastas 5 2 3 6 3 2" xfId="862" xr:uid="{00000000-0005-0000-0000-0000BC010000}"/>
    <cellStyle name="Įprastas 5 2 3 6 3_8 priedas" xfId="1029" xr:uid="{00000000-0005-0000-0000-0000BD010000}"/>
    <cellStyle name="Įprastas 5 2 3 6 4" xfId="574" xr:uid="{00000000-0005-0000-0000-0000BE010000}"/>
    <cellStyle name="Įprastas 5 2 3 6_8 priedas" xfId="1302" xr:uid="{00000000-0005-0000-0000-0000BF010000}"/>
    <cellStyle name="Įprastas 5 2 3 7" xfId="177" xr:uid="{00000000-0005-0000-0000-0000C0010000}"/>
    <cellStyle name="Įprastas 5 2 3 7 2" xfId="622" xr:uid="{00000000-0005-0000-0000-0000C1010000}"/>
    <cellStyle name="Įprastas 5 2 3 7_8 priedas" xfId="1253" xr:uid="{00000000-0005-0000-0000-0000C2010000}"/>
    <cellStyle name="Įprastas 5 2 3 8" xfId="178" xr:uid="{00000000-0005-0000-0000-0000C3010000}"/>
    <cellStyle name="Įprastas 5 2 3 8 2" xfId="766" xr:uid="{00000000-0005-0000-0000-0000C4010000}"/>
    <cellStyle name="Įprastas 5 2 3 8_8 priedas" xfId="1117" xr:uid="{00000000-0005-0000-0000-0000C5010000}"/>
    <cellStyle name="Įprastas 5 2 3 9" xfId="478" xr:uid="{00000000-0005-0000-0000-0000C6010000}"/>
    <cellStyle name="Įprastas 5 2 3_8 priedas" xfId="29" xr:uid="{00000000-0005-0000-0000-0000C7010000}"/>
    <cellStyle name="Įprastas 5 2 4" xfId="23" xr:uid="{00000000-0005-0000-0000-0000C8010000}"/>
    <cellStyle name="Įprastas 5 2 4 2" xfId="180" xr:uid="{00000000-0005-0000-0000-0000C9010000}"/>
    <cellStyle name="Įprastas 5 2 4 2 2" xfId="181" xr:uid="{00000000-0005-0000-0000-0000CA010000}"/>
    <cellStyle name="Įprastas 5 2 4 2 2 2" xfId="182" xr:uid="{00000000-0005-0000-0000-0000CB010000}"/>
    <cellStyle name="Įprastas 5 2 4 2 2 2 2" xfId="183" xr:uid="{00000000-0005-0000-0000-0000CC010000}"/>
    <cellStyle name="Įprastas 5 2 4 2 2 2 2 2" xfId="710" xr:uid="{00000000-0005-0000-0000-0000CD010000}"/>
    <cellStyle name="Įprastas 5 2 4 2 2 2 2_8 priedas" xfId="1052" xr:uid="{00000000-0005-0000-0000-0000CE010000}"/>
    <cellStyle name="Įprastas 5 2 4 2 2 2 3" xfId="184" xr:uid="{00000000-0005-0000-0000-0000CF010000}"/>
    <cellStyle name="Įprastas 5 2 4 2 2 2 3 2" xfId="854" xr:uid="{00000000-0005-0000-0000-0000D0010000}"/>
    <cellStyle name="Įprastas 5 2 4 2 2 2 3_8 priedas" xfId="1276" xr:uid="{00000000-0005-0000-0000-0000D1010000}"/>
    <cellStyle name="Įprastas 5 2 4 2 2 2 4" xfId="566" xr:uid="{00000000-0005-0000-0000-0000D2010000}"/>
    <cellStyle name="Įprastas 5 2 4 2 2 2_8 priedas" xfId="1188" xr:uid="{00000000-0005-0000-0000-0000D3010000}"/>
    <cellStyle name="Įprastas 5 2 4 2 2 3" xfId="185" xr:uid="{00000000-0005-0000-0000-0000D4010000}"/>
    <cellStyle name="Įprastas 5 2 4 2 2 3 2" xfId="186" xr:uid="{00000000-0005-0000-0000-0000D5010000}"/>
    <cellStyle name="Įprastas 5 2 4 2 2 3 2 2" xfId="758" xr:uid="{00000000-0005-0000-0000-0000D6010000}"/>
    <cellStyle name="Įprastas 5 2 4 2 2 3 2_8 priedas" xfId="1004" xr:uid="{00000000-0005-0000-0000-0000D7010000}"/>
    <cellStyle name="Įprastas 5 2 4 2 2 3 3" xfId="187" xr:uid="{00000000-0005-0000-0000-0000D8010000}"/>
    <cellStyle name="Įprastas 5 2 4 2 2 3 3 2" xfId="902" xr:uid="{00000000-0005-0000-0000-0000D9010000}"/>
    <cellStyle name="Įprastas 5 2 4 2 2 3 3_8 priedas" xfId="963" xr:uid="{00000000-0005-0000-0000-0000DA010000}"/>
    <cellStyle name="Įprastas 5 2 4 2 2 3 4" xfId="614" xr:uid="{00000000-0005-0000-0000-0000DB010000}"/>
    <cellStyle name="Įprastas 5 2 4 2 2 3_8 priedas" xfId="1140" xr:uid="{00000000-0005-0000-0000-0000DC010000}"/>
    <cellStyle name="Įprastas 5 2 4 2 2 4" xfId="188" xr:uid="{00000000-0005-0000-0000-0000DD010000}"/>
    <cellStyle name="Įprastas 5 2 4 2 2 4 2" xfId="662" xr:uid="{00000000-0005-0000-0000-0000DE010000}"/>
    <cellStyle name="Įprastas 5 2 4 2 2 4_8 priedas" xfId="934" xr:uid="{00000000-0005-0000-0000-0000DF010000}"/>
    <cellStyle name="Įprastas 5 2 4 2 2 5" xfId="189" xr:uid="{00000000-0005-0000-0000-0000E0010000}"/>
    <cellStyle name="Įprastas 5 2 4 2 2 5 2" xfId="806" xr:uid="{00000000-0005-0000-0000-0000E1010000}"/>
    <cellStyle name="Įprastas 5 2 4 2 2 5_8 priedas" xfId="917" xr:uid="{00000000-0005-0000-0000-0000E2010000}"/>
    <cellStyle name="Įprastas 5 2 4 2 2 6" xfId="518" xr:uid="{00000000-0005-0000-0000-0000E3010000}"/>
    <cellStyle name="Įprastas 5 2 4 2 2_8 priedas" xfId="1325" xr:uid="{00000000-0005-0000-0000-0000E4010000}"/>
    <cellStyle name="Įprastas 5 2 4 2 3" xfId="190" xr:uid="{00000000-0005-0000-0000-0000E5010000}"/>
    <cellStyle name="Įprastas 5 2 4 2 3 2" xfId="191" xr:uid="{00000000-0005-0000-0000-0000E6010000}"/>
    <cellStyle name="Įprastas 5 2 4 2 3 2 2" xfId="686" xr:uid="{00000000-0005-0000-0000-0000E7010000}"/>
    <cellStyle name="Įprastas 5 2 4 2 3 2_8 priedas" xfId="921" xr:uid="{00000000-0005-0000-0000-0000E8010000}"/>
    <cellStyle name="Įprastas 5 2 4 2 3 3" xfId="192" xr:uid="{00000000-0005-0000-0000-0000E9010000}"/>
    <cellStyle name="Įprastas 5 2 4 2 3 3 2" xfId="830" xr:uid="{00000000-0005-0000-0000-0000EA010000}"/>
    <cellStyle name="Įprastas 5 2 4 2 3 3_8 priedas" xfId="1192" xr:uid="{00000000-0005-0000-0000-0000EB010000}"/>
    <cellStyle name="Įprastas 5 2 4 2 3 4" xfId="542" xr:uid="{00000000-0005-0000-0000-0000EC010000}"/>
    <cellStyle name="Įprastas 5 2 4 2 3_8 priedas" xfId="910" xr:uid="{00000000-0005-0000-0000-0000ED010000}"/>
    <cellStyle name="Įprastas 5 2 4 2 4" xfId="193" xr:uid="{00000000-0005-0000-0000-0000EE010000}"/>
    <cellStyle name="Įprastas 5 2 4 2 4 2" xfId="194" xr:uid="{00000000-0005-0000-0000-0000EF010000}"/>
    <cellStyle name="Įprastas 5 2 4 2 4 2 2" xfId="734" xr:uid="{00000000-0005-0000-0000-0000F0010000}"/>
    <cellStyle name="Įprastas 5 2 4 2 4 2_8 priedas" xfId="1282" xr:uid="{00000000-0005-0000-0000-0000F1010000}"/>
    <cellStyle name="Įprastas 5 2 4 2 4 3" xfId="195" xr:uid="{00000000-0005-0000-0000-0000F2010000}"/>
    <cellStyle name="Įprastas 5 2 4 2 4 3 2" xfId="878" xr:uid="{00000000-0005-0000-0000-0000F3010000}"/>
    <cellStyle name="Įprastas 5 2 4 2 4 3_8 priedas" xfId="1146" xr:uid="{00000000-0005-0000-0000-0000F4010000}"/>
    <cellStyle name="Įprastas 5 2 4 2 4 4" xfId="590" xr:uid="{00000000-0005-0000-0000-0000F5010000}"/>
    <cellStyle name="Įprastas 5 2 4 2 4_8 priedas" xfId="1057" xr:uid="{00000000-0005-0000-0000-0000F6010000}"/>
    <cellStyle name="Įprastas 5 2 4 2 5" xfId="196" xr:uid="{00000000-0005-0000-0000-0000F7010000}"/>
    <cellStyle name="Įprastas 5 2 4 2 5 2" xfId="638" xr:uid="{00000000-0005-0000-0000-0000F8010000}"/>
    <cellStyle name="Įprastas 5 2 4 2 5_8 priedas" xfId="1010" xr:uid="{00000000-0005-0000-0000-0000F9010000}"/>
    <cellStyle name="Įprastas 5 2 4 2 6" xfId="197" xr:uid="{00000000-0005-0000-0000-0000FA010000}"/>
    <cellStyle name="Įprastas 5 2 4 2 6 2" xfId="782" xr:uid="{00000000-0005-0000-0000-0000FB010000}"/>
    <cellStyle name="Įprastas 5 2 4 2 6_8 priedas" xfId="1236" xr:uid="{00000000-0005-0000-0000-0000FC010000}"/>
    <cellStyle name="Įprastas 5 2 4 2 7" xfId="494" xr:uid="{00000000-0005-0000-0000-0000FD010000}"/>
    <cellStyle name="Įprastas 5 2 4 2_8 priedas" xfId="1100" xr:uid="{00000000-0005-0000-0000-0000FE010000}"/>
    <cellStyle name="Įprastas 5 2 4 3" xfId="198" xr:uid="{00000000-0005-0000-0000-0000FF010000}"/>
    <cellStyle name="Įprastas 5 2 4 3 2" xfId="199" xr:uid="{00000000-0005-0000-0000-000000020000}"/>
    <cellStyle name="Įprastas 5 2 4 3 2 2" xfId="200" xr:uid="{00000000-0005-0000-0000-000001020000}"/>
    <cellStyle name="Įprastas 5 2 4 3 2 2 2" xfId="698" xr:uid="{00000000-0005-0000-0000-000002020000}"/>
    <cellStyle name="Įprastas 5 2 4 3 2 2_8 priedas" xfId="1217" xr:uid="{00000000-0005-0000-0000-000003020000}"/>
    <cellStyle name="Įprastas 5 2 4 3 2 3" xfId="201" xr:uid="{00000000-0005-0000-0000-000004020000}"/>
    <cellStyle name="Įprastas 5 2 4 3 2 3 2" xfId="842" xr:uid="{00000000-0005-0000-0000-000005020000}"/>
    <cellStyle name="Įprastas 5 2 4 3 2 3_8 priedas" xfId="1083" xr:uid="{00000000-0005-0000-0000-000006020000}"/>
    <cellStyle name="Įprastas 5 2 4 3 2 4" xfId="554" xr:uid="{00000000-0005-0000-0000-000007020000}"/>
    <cellStyle name="Įprastas 5 2 4 3 2_8 priedas" xfId="969" xr:uid="{00000000-0005-0000-0000-000008020000}"/>
    <cellStyle name="Įprastas 5 2 4 3 3" xfId="202" xr:uid="{00000000-0005-0000-0000-000009020000}"/>
    <cellStyle name="Įprastas 5 2 4 3 3 2" xfId="203" xr:uid="{00000000-0005-0000-0000-00000A020000}"/>
    <cellStyle name="Įprastas 5 2 4 3 3 2 2" xfId="746" xr:uid="{00000000-0005-0000-0000-00000B020000}"/>
    <cellStyle name="Įprastas 5 2 4 3 3 2_8 priedas" xfId="1171" xr:uid="{00000000-0005-0000-0000-00000C020000}"/>
    <cellStyle name="Įprastas 5 2 4 3 3 3" xfId="204" xr:uid="{00000000-0005-0000-0000-00000D020000}"/>
    <cellStyle name="Įprastas 5 2 4 3 3 3 2" xfId="890" xr:uid="{00000000-0005-0000-0000-00000E020000}"/>
    <cellStyle name="Įprastas 5 2 4 3 3 3_8 priedas" xfId="1035" xr:uid="{00000000-0005-0000-0000-00000F020000}"/>
    <cellStyle name="Įprastas 5 2 4 3 3 4" xfId="602" xr:uid="{00000000-0005-0000-0000-000010020000}"/>
    <cellStyle name="Įprastas 5 2 4 3 3_8 priedas" xfId="1308" xr:uid="{00000000-0005-0000-0000-000011020000}"/>
    <cellStyle name="Įprastas 5 2 4 3 4" xfId="205" xr:uid="{00000000-0005-0000-0000-000012020000}"/>
    <cellStyle name="Įprastas 5 2 4 3 4 2" xfId="650" xr:uid="{00000000-0005-0000-0000-000013020000}"/>
    <cellStyle name="Įprastas 5 2 4 3 4_8 priedas" xfId="1259" xr:uid="{00000000-0005-0000-0000-000014020000}"/>
    <cellStyle name="Įprastas 5 2 4 3 5" xfId="206" xr:uid="{00000000-0005-0000-0000-000015020000}"/>
    <cellStyle name="Įprastas 5 2 4 3 5 2" xfId="794" xr:uid="{00000000-0005-0000-0000-000016020000}"/>
    <cellStyle name="Įprastas 5 2 4 3 5_8 priedas" xfId="1123" xr:uid="{00000000-0005-0000-0000-000017020000}"/>
    <cellStyle name="Įprastas 5 2 4 3 6" xfId="506" xr:uid="{00000000-0005-0000-0000-000018020000}"/>
    <cellStyle name="Įprastas 5 2 4 3_8 priedas" xfId="1106" xr:uid="{00000000-0005-0000-0000-000019020000}"/>
    <cellStyle name="Įprastas 5 2 4 4" xfId="207" xr:uid="{00000000-0005-0000-0000-00001A020000}"/>
    <cellStyle name="Įprastas 5 2 4 4 2" xfId="208" xr:uid="{00000000-0005-0000-0000-00001B020000}"/>
    <cellStyle name="Įprastas 5 2 4 4 2 2" xfId="674" xr:uid="{00000000-0005-0000-0000-00001C020000}"/>
    <cellStyle name="Įprastas 5 2 4 4 2_8 priedas" xfId="946" xr:uid="{00000000-0005-0000-0000-00001D020000}"/>
    <cellStyle name="Įprastas 5 2 4 4 3" xfId="209" xr:uid="{00000000-0005-0000-0000-00001E020000}"/>
    <cellStyle name="Įprastas 5 2 4 4 3 2" xfId="818" xr:uid="{00000000-0005-0000-0000-00001F020000}"/>
    <cellStyle name="Įprastas 5 2 4 4 3_8 priedas" xfId="1205" xr:uid="{00000000-0005-0000-0000-000020020000}"/>
    <cellStyle name="Įprastas 5 2 4 4 4" xfId="530" xr:uid="{00000000-0005-0000-0000-000021020000}"/>
    <cellStyle name="Įprastas 5 2 4 4_8 priedas" xfId="987" xr:uid="{00000000-0005-0000-0000-000022020000}"/>
    <cellStyle name="Įprastas 5 2 4 5" xfId="210" xr:uid="{00000000-0005-0000-0000-000023020000}"/>
    <cellStyle name="Įprastas 5 2 4 5 2" xfId="211" xr:uid="{00000000-0005-0000-0000-000024020000}"/>
    <cellStyle name="Įprastas 5 2 4 5 2 2" xfId="722" xr:uid="{00000000-0005-0000-0000-000025020000}"/>
    <cellStyle name="Įprastas 5 2 4 5 2_8 priedas" xfId="1296" xr:uid="{00000000-0005-0000-0000-000026020000}"/>
    <cellStyle name="Įprastas 5 2 4 5 3" xfId="212" xr:uid="{00000000-0005-0000-0000-000027020000}"/>
    <cellStyle name="Įprastas 5 2 4 5 3 2" xfId="866" xr:uid="{00000000-0005-0000-0000-000028020000}"/>
    <cellStyle name="Įprastas 5 2 4 5 3_8 priedas" xfId="1159" xr:uid="{00000000-0005-0000-0000-000029020000}"/>
    <cellStyle name="Įprastas 5 2 4 5 4" xfId="578" xr:uid="{00000000-0005-0000-0000-00002A020000}"/>
    <cellStyle name="Įprastas 5 2 4 5_8 priedas" xfId="1071" xr:uid="{00000000-0005-0000-0000-00002B020000}"/>
    <cellStyle name="Įprastas 5 2 4 6" xfId="213" xr:uid="{00000000-0005-0000-0000-00002C020000}"/>
    <cellStyle name="Įprastas 5 2 4 6 2" xfId="626" xr:uid="{00000000-0005-0000-0000-00002D020000}"/>
    <cellStyle name="Įprastas 5 2 4 6_8 priedas" xfId="1024" xr:uid="{00000000-0005-0000-0000-00002E020000}"/>
    <cellStyle name="Įprastas 5 2 4 7" xfId="214" xr:uid="{00000000-0005-0000-0000-00002F020000}"/>
    <cellStyle name="Įprastas 5 2 4 7 2" xfId="770" xr:uid="{00000000-0005-0000-0000-000030020000}"/>
    <cellStyle name="Įprastas 5 2 4 7_8 priedas" xfId="1249" xr:uid="{00000000-0005-0000-0000-000031020000}"/>
    <cellStyle name="Įprastas 5 2 4 8" xfId="482" xr:uid="{00000000-0005-0000-0000-000032020000}"/>
    <cellStyle name="Įprastas 5 2 4_8 priedas" xfId="179" xr:uid="{00000000-0005-0000-0000-000033020000}"/>
    <cellStyle name="Įprastas 5 2 5" xfId="215" xr:uid="{00000000-0005-0000-0000-000034020000}"/>
    <cellStyle name="Įprastas 5 2 5 2" xfId="216" xr:uid="{00000000-0005-0000-0000-000035020000}"/>
    <cellStyle name="Įprastas 5 2 5 2 2" xfId="217" xr:uid="{00000000-0005-0000-0000-000036020000}"/>
    <cellStyle name="Įprastas 5 2 5 2 2 2" xfId="218" xr:uid="{00000000-0005-0000-0000-000037020000}"/>
    <cellStyle name="Įprastas 5 2 5 2 2 2 2" xfId="704" xr:uid="{00000000-0005-0000-0000-000038020000}"/>
    <cellStyle name="Įprastas 5 2 5 2 2 2_8 priedas" xfId="1320" xr:uid="{00000000-0005-0000-0000-000039020000}"/>
    <cellStyle name="Įprastas 5 2 5 2 2 3" xfId="219" xr:uid="{00000000-0005-0000-0000-00003A020000}"/>
    <cellStyle name="Įprastas 5 2 5 2 2 3 2" xfId="848" xr:uid="{00000000-0005-0000-0000-00003B020000}"/>
    <cellStyle name="Įprastas 5 2 5 2 2 3_8 priedas" xfId="1183" xr:uid="{00000000-0005-0000-0000-00003C020000}"/>
    <cellStyle name="Įprastas 5 2 5 2 2 4" xfId="560" xr:uid="{00000000-0005-0000-0000-00003D020000}"/>
    <cellStyle name="Įprastas 5 2 5 2 2_8 priedas" xfId="1095" xr:uid="{00000000-0005-0000-0000-00003E020000}"/>
    <cellStyle name="Įprastas 5 2 5 2 3" xfId="220" xr:uid="{00000000-0005-0000-0000-00003F020000}"/>
    <cellStyle name="Įprastas 5 2 5 2 3 2" xfId="221" xr:uid="{00000000-0005-0000-0000-000040020000}"/>
    <cellStyle name="Įprastas 5 2 5 2 3 2 2" xfId="752" xr:uid="{00000000-0005-0000-0000-000041020000}"/>
    <cellStyle name="Įprastas 5 2 5 2 3 2_8 priedas" xfId="1271" xr:uid="{00000000-0005-0000-0000-000042020000}"/>
    <cellStyle name="Įprastas 5 2 5 2 3 3" xfId="222" xr:uid="{00000000-0005-0000-0000-000043020000}"/>
    <cellStyle name="Įprastas 5 2 5 2 3 3 2" xfId="896" xr:uid="{00000000-0005-0000-0000-000044020000}"/>
    <cellStyle name="Įprastas 5 2 5 2 3 3_8 priedas" xfId="1135" xr:uid="{00000000-0005-0000-0000-000045020000}"/>
    <cellStyle name="Įprastas 5 2 5 2 3 4" xfId="608" xr:uid="{00000000-0005-0000-0000-000046020000}"/>
    <cellStyle name="Įprastas 5 2 5 2 3_8 priedas" xfId="1047" xr:uid="{00000000-0005-0000-0000-000047020000}"/>
    <cellStyle name="Įprastas 5 2 5 2 4" xfId="223" xr:uid="{00000000-0005-0000-0000-000048020000}"/>
    <cellStyle name="Įprastas 5 2 5 2 4 2" xfId="656" xr:uid="{00000000-0005-0000-0000-000049020000}"/>
    <cellStyle name="Įprastas 5 2 5 2 4_8 priedas" xfId="999" xr:uid="{00000000-0005-0000-0000-00004A020000}"/>
    <cellStyle name="Įprastas 5 2 5 2 5" xfId="224" xr:uid="{00000000-0005-0000-0000-00004B020000}"/>
    <cellStyle name="Įprastas 5 2 5 2 5 2" xfId="800" xr:uid="{00000000-0005-0000-0000-00004C020000}"/>
    <cellStyle name="Įprastas 5 2 5 2 5_8 priedas" xfId="958" xr:uid="{00000000-0005-0000-0000-00004D020000}"/>
    <cellStyle name="Įprastas 5 2 5 2 6" xfId="512" xr:uid="{00000000-0005-0000-0000-00004E020000}"/>
    <cellStyle name="Įprastas 5 2 5 2_8 priedas" xfId="1229" xr:uid="{00000000-0005-0000-0000-00004F020000}"/>
    <cellStyle name="Įprastas 5 2 5 3" xfId="225" xr:uid="{00000000-0005-0000-0000-000050020000}"/>
    <cellStyle name="Įprastas 5 2 5 3 2" xfId="226" xr:uid="{00000000-0005-0000-0000-000051020000}"/>
    <cellStyle name="Įprastas 5 2 5 3 2 2" xfId="680" xr:uid="{00000000-0005-0000-0000-000052020000}"/>
    <cellStyle name="Įprastas 5 2 5 3 2_8 priedas" xfId="939" xr:uid="{00000000-0005-0000-0000-000053020000}"/>
    <cellStyle name="Įprastas 5 2 5 3 3" xfId="227" xr:uid="{00000000-0005-0000-0000-000054020000}"/>
    <cellStyle name="Įprastas 5 2 5 3 3 2" xfId="824" xr:uid="{00000000-0005-0000-0000-000055020000}"/>
    <cellStyle name="Įprastas 5 2 5 3 3_8 priedas" xfId="1197" xr:uid="{00000000-0005-0000-0000-000056020000}"/>
    <cellStyle name="Įprastas 5 2 5 3 4" xfId="536" xr:uid="{00000000-0005-0000-0000-000057020000}"/>
    <cellStyle name="Įprastas 5 2 5 3_8 priedas" xfId="929" xr:uid="{00000000-0005-0000-0000-000058020000}"/>
    <cellStyle name="Įprastas 5 2 5 4" xfId="228" xr:uid="{00000000-0005-0000-0000-000059020000}"/>
    <cellStyle name="Įprastas 5 2 5 4 2" xfId="229" xr:uid="{00000000-0005-0000-0000-00005A020000}"/>
    <cellStyle name="Įprastas 5 2 5 4 2 2" xfId="728" xr:uid="{00000000-0005-0000-0000-00005B020000}"/>
    <cellStyle name="Įprastas 5 2 5 4 2_8 priedas" xfId="1288" xr:uid="{00000000-0005-0000-0000-00005C020000}"/>
    <cellStyle name="Įprastas 5 2 5 4 3" xfId="230" xr:uid="{00000000-0005-0000-0000-00005D020000}"/>
    <cellStyle name="Įprastas 5 2 5 4 3 2" xfId="872" xr:uid="{00000000-0005-0000-0000-00005E020000}"/>
    <cellStyle name="Įprastas 5 2 5 4 3_8 priedas" xfId="1151" xr:uid="{00000000-0005-0000-0000-00005F020000}"/>
    <cellStyle name="Įprastas 5 2 5 4 4" xfId="584" xr:uid="{00000000-0005-0000-0000-000060020000}"/>
    <cellStyle name="Įprastas 5 2 5 4_8 priedas" xfId="1063" xr:uid="{00000000-0005-0000-0000-000061020000}"/>
    <cellStyle name="Įprastas 5 2 5 5" xfId="231" xr:uid="{00000000-0005-0000-0000-000062020000}"/>
    <cellStyle name="Įprastas 5 2 5 5 2" xfId="632" xr:uid="{00000000-0005-0000-0000-000063020000}"/>
    <cellStyle name="Įprastas 5 2 5 5_8 priedas" xfId="1016" xr:uid="{00000000-0005-0000-0000-000064020000}"/>
    <cellStyle name="Įprastas 5 2 5 6" xfId="232" xr:uid="{00000000-0005-0000-0000-000065020000}"/>
    <cellStyle name="Įprastas 5 2 5 6 2" xfId="776" xr:uid="{00000000-0005-0000-0000-000066020000}"/>
    <cellStyle name="Įprastas 5 2 5 6_8 priedas" xfId="1241" xr:uid="{00000000-0005-0000-0000-000067020000}"/>
    <cellStyle name="Įprastas 5 2 5 7" xfId="488" xr:uid="{00000000-0005-0000-0000-000068020000}"/>
    <cellStyle name="Įprastas 5 2 5_8 priedas" xfId="982" xr:uid="{00000000-0005-0000-0000-000069020000}"/>
    <cellStyle name="Įprastas 5 2 6" xfId="233" xr:uid="{00000000-0005-0000-0000-00006A020000}"/>
    <cellStyle name="Įprastas 5 2 6 2" xfId="234" xr:uid="{00000000-0005-0000-0000-00006B020000}"/>
    <cellStyle name="Įprastas 5 2 6 2 2" xfId="235" xr:uid="{00000000-0005-0000-0000-00006C020000}"/>
    <cellStyle name="Įprastas 5 2 6 2 2 2" xfId="692" xr:uid="{00000000-0005-0000-0000-00006D020000}"/>
    <cellStyle name="Įprastas 5 2 6 2 2_8 priedas" xfId="1221" xr:uid="{00000000-0005-0000-0000-00006E020000}"/>
    <cellStyle name="Įprastas 5 2 6 2 3" xfId="236" xr:uid="{00000000-0005-0000-0000-00006F020000}"/>
    <cellStyle name="Įprastas 5 2 6 2 3 2" xfId="836" xr:uid="{00000000-0005-0000-0000-000070020000}"/>
    <cellStyle name="Įprastas 5 2 6 2 3_8 priedas" xfId="1087" xr:uid="{00000000-0005-0000-0000-000071020000}"/>
    <cellStyle name="Įprastas 5 2 6 2 4" xfId="548" xr:uid="{00000000-0005-0000-0000-000072020000}"/>
    <cellStyle name="Įprastas 5 2 6 2_8 priedas" xfId="975" xr:uid="{00000000-0005-0000-0000-000073020000}"/>
    <cellStyle name="Įprastas 5 2 6 3" xfId="237" xr:uid="{00000000-0005-0000-0000-000074020000}"/>
    <cellStyle name="Įprastas 5 2 6 3 2" xfId="238" xr:uid="{00000000-0005-0000-0000-000075020000}"/>
    <cellStyle name="Įprastas 5 2 6 3 2 2" xfId="740" xr:uid="{00000000-0005-0000-0000-000076020000}"/>
    <cellStyle name="Įprastas 5 2 6 3 2_8 priedas" xfId="1175" xr:uid="{00000000-0005-0000-0000-000077020000}"/>
    <cellStyle name="Įprastas 5 2 6 3 3" xfId="239" xr:uid="{00000000-0005-0000-0000-000078020000}"/>
    <cellStyle name="Įprastas 5 2 6 3 3 2" xfId="884" xr:uid="{00000000-0005-0000-0000-000079020000}"/>
    <cellStyle name="Įprastas 5 2 6 3 3_8 priedas" xfId="1039" xr:uid="{00000000-0005-0000-0000-00007A020000}"/>
    <cellStyle name="Įprastas 5 2 6 3 4" xfId="596" xr:uid="{00000000-0005-0000-0000-00007B020000}"/>
    <cellStyle name="Įprastas 5 2 6 3_8 priedas" xfId="1312" xr:uid="{00000000-0005-0000-0000-00007C020000}"/>
    <cellStyle name="Įprastas 5 2 6 4" xfId="240" xr:uid="{00000000-0005-0000-0000-00007D020000}"/>
    <cellStyle name="Įprastas 5 2 6 4 2" xfId="644" xr:uid="{00000000-0005-0000-0000-00007E020000}"/>
    <cellStyle name="Įprastas 5 2 6 4_8 priedas" xfId="1263" xr:uid="{00000000-0005-0000-0000-00007F020000}"/>
    <cellStyle name="Įprastas 5 2 6 5" xfId="241" xr:uid="{00000000-0005-0000-0000-000080020000}"/>
    <cellStyle name="Įprastas 5 2 6 5 2" xfId="788" xr:uid="{00000000-0005-0000-0000-000081020000}"/>
    <cellStyle name="Įprastas 5 2 6 5_8 priedas" xfId="1127" xr:uid="{00000000-0005-0000-0000-000082020000}"/>
    <cellStyle name="Įprastas 5 2 6 6" xfId="500" xr:uid="{00000000-0005-0000-0000-000083020000}"/>
    <cellStyle name="Įprastas 5 2 6_8 priedas" xfId="1111" xr:uid="{00000000-0005-0000-0000-000084020000}"/>
    <cellStyle name="Įprastas 5 2 7" xfId="242" xr:uid="{00000000-0005-0000-0000-000085020000}"/>
    <cellStyle name="Įprastas 5 2 7 2" xfId="243" xr:uid="{00000000-0005-0000-0000-000086020000}"/>
    <cellStyle name="Įprastas 5 2 7 2 2" xfId="668" xr:uid="{00000000-0005-0000-0000-000087020000}"/>
    <cellStyle name="Įprastas 5 2 7 2_8 priedas" xfId="950" xr:uid="{00000000-0005-0000-0000-000088020000}"/>
    <cellStyle name="Įprastas 5 2 7 3" xfId="244" xr:uid="{00000000-0005-0000-0000-000089020000}"/>
    <cellStyle name="Įprastas 5 2 7 3 2" xfId="812" xr:uid="{00000000-0005-0000-0000-00008A020000}"/>
    <cellStyle name="Įprastas 5 2 7 3_8 priedas" xfId="1209" xr:uid="{00000000-0005-0000-0000-00008B020000}"/>
    <cellStyle name="Įprastas 5 2 7 4" xfId="524" xr:uid="{00000000-0005-0000-0000-00008C020000}"/>
    <cellStyle name="Įprastas 5 2 7_8 priedas" xfId="991" xr:uid="{00000000-0005-0000-0000-00008D020000}"/>
    <cellStyle name="Įprastas 5 2 8" xfId="245" xr:uid="{00000000-0005-0000-0000-00008E020000}"/>
    <cellStyle name="Įprastas 5 2 8 2" xfId="246" xr:uid="{00000000-0005-0000-0000-00008F020000}"/>
    <cellStyle name="Įprastas 5 2 8 2 2" xfId="716" xr:uid="{00000000-0005-0000-0000-000090020000}"/>
    <cellStyle name="Įprastas 5 2 8 2_8 priedas" xfId="1300" xr:uid="{00000000-0005-0000-0000-000091020000}"/>
    <cellStyle name="Įprastas 5 2 8 3" xfId="247" xr:uid="{00000000-0005-0000-0000-000092020000}"/>
    <cellStyle name="Įprastas 5 2 8 3 2" xfId="860" xr:uid="{00000000-0005-0000-0000-000093020000}"/>
    <cellStyle name="Įprastas 5 2 8 3_8 priedas" xfId="1163" xr:uid="{00000000-0005-0000-0000-000094020000}"/>
    <cellStyle name="Įprastas 5 2 8 4" xfId="572" xr:uid="{00000000-0005-0000-0000-000095020000}"/>
    <cellStyle name="Įprastas 5 2 8_8 priedas" xfId="1075" xr:uid="{00000000-0005-0000-0000-000096020000}"/>
    <cellStyle name="Įprastas 5 2 9" xfId="248" xr:uid="{00000000-0005-0000-0000-000097020000}"/>
    <cellStyle name="Įprastas 5 2 9 2" xfId="620" xr:uid="{00000000-0005-0000-0000-000098020000}"/>
    <cellStyle name="Įprastas 5 2 9_8 priedas" xfId="1028" xr:uid="{00000000-0005-0000-0000-000099020000}"/>
    <cellStyle name="Įprastas 5 2_8 priedas" xfId="21" xr:uid="{00000000-0005-0000-0000-00009A020000}"/>
    <cellStyle name="Įprastas 5 3" xfId="17" xr:uid="{00000000-0005-0000-0000-00009B020000}"/>
    <cellStyle name="Įprastas 5 3 2" xfId="24" xr:uid="{00000000-0005-0000-0000-00009C020000}"/>
    <cellStyle name="Įprastas 5 3 2 2" xfId="250" xr:uid="{00000000-0005-0000-0000-00009D020000}"/>
    <cellStyle name="Įprastas 5 3 2 2 2" xfId="251" xr:uid="{00000000-0005-0000-0000-00009E020000}"/>
    <cellStyle name="Įprastas 5 3 2 2 2 2" xfId="252" xr:uid="{00000000-0005-0000-0000-00009F020000}"/>
    <cellStyle name="Įprastas 5 3 2 2 2 2 2" xfId="253" xr:uid="{00000000-0005-0000-0000-0000A0020000}"/>
    <cellStyle name="Įprastas 5 3 2 2 2 2 2 2" xfId="711" xr:uid="{00000000-0005-0000-0000-0000A1020000}"/>
    <cellStyle name="Įprastas 5 3 2 2 2 2 2_8 priedas" xfId="1187" xr:uid="{00000000-0005-0000-0000-0000A2020000}"/>
    <cellStyle name="Įprastas 5 3 2 2 2 2 3" xfId="254" xr:uid="{00000000-0005-0000-0000-0000A3020000}"/>
    <cellStyle name="Įprastas 5 3 2 2 2 2 3 2" xfId="855" xr:uid="{00000000-0005-0000-0000-0000A4020000}"/>
    <cellStyle name="Įprastas 5 3 2 2 2 2 3_8 priedas" xfId="1051" xr:uid="{00000000-0005-0000-0000-0000A5020000}"/>
    <cellStyle name="Įprastas 5 3 2 2 2 2 4" xfId="567" xr:uid="{00000000-0005-0000-0000-0000A6020000}"/>
    <cellStyle name="Įprastas 5 3 2 2 2 2_8 priedas" xfId="1324" xr:uid="{00000000-0005-0000-0000-0000A7020000}"/>
    <cellStyle name="Įprastas 5 3 2 2 2 3" xfId="255" xr:uid="{00000000-0005-0000-0000-0000A8020000}"/>
    <cellStyle name="Įprastas 5 3 2 2 2 3 2" xfId="256" xr:uid="{00000000-0005-0000-0000-0000A9020000}"/>
    <cellStyle name="Įprastas 5 3 2 2 2 3 2 2" xfId="759" xr:uid="{00000000-0005-0000-0000-0000AA020000}"/>
    <cellStyle name="Įprastas 5 3 2 2 2 3 2_8 priedas" xfId="1139" xr:uid="{00000000-0005-0000-0000-0000AB020000}"/>
    <cellStyle name="Įprastas 5 3 2 2 2 3 3" xfId="257" xr:uid="{00000000-0005-0000-0000-0000AC020000}"/>
    <cellStyle name="Įprastas 5 3 2 2 2 3 3 2" xfId="903" xr:uid="{00000000-0005-0000-0000-0000AD020000}"/>
    <cellStyle name="Įprastas 5 3 2 2 2 3 3_8 priedas" xfId="1003" xr:uid="{00000000-0005-0000-0000-0000AE020000}"/>
    <cellStyle name="Įprastas 5 3 2 2 2 3 4" xfId="615" xr:uid="{00000000-0005-0000-0000-0000AF020000}"/>
    <cellStyle name="Įprastas 5 3 2 2 2 3_8 priedas" xfId="1275" xr:uid="{00000000-0005-0000-0000-0000B0020000}"/>
    <cellStyle name="Įprastas 5 3 2 2 2 4" xfId="258" xr:uid="{00000000-0005-0000-0000-0000B1020000}"/>
    <cellStyle name="Įprastas 5 3 2 2 2 4 2" xfId="663" xr:uid="{00000000-0005-0000-0000-0000B2020000}"/>
    <cellStyle name="Įprastas 5 3 2 2 2 4_8 priedas" xfId="962" xr:uid="{00000000-0005-0000-0000-0000B3020000}"/>
    <cellStyle name="Įprastas 5 3 2 2 2 5" xfId="259" xr:uid="{00000000-0005-0000-0000-0000B4020000}"/>
    <cellStyle name="Įprastas 5 3 2 2 2 5 2" xfId="807" xr:uid="{00000000-0005-0000-0000-0000B5020000}"/>
    <cellStyle name="Įprastas 5 3 2 2 2 5_8 priedas" xfId="933" xr:uid="{00000000-0005-0000-0000-0000B6020000}"/>
    <cellStyle name="Įprastas 5 3 2 2 2 6" xfId="519" xr:uid="{00000000-0005-0000-0000-0000B7020000}"/>
    <cellStyle name="Įprastas 5 3 2 2 2_8 priedas" xfId="1099" xr:uid="{00000000-0005-0000-0000-0000B8020000}"/>
    <cellStyle name="Įprastas 5 3 2 2 3" xfId="260" xr:uid="{00000000-0005-0000-0000-0000B9020000}"/>
    <cellStyle name="Įprastas 5 3 2 2 3 2" xfId="261" xr:uid="{00000000-0005-0000-0000-0000BA020000}"/>
    <cellStyle name="Įprastas 5 3 2 2 3 2 2" xfId="687" xr:uid="{00000000-0005-0000-0000-0000BB020000}"/>
    <cellStyle name="Įprastas 5 3 2 2 3 2_8 priedas" xfId="909" xr:uid="{00000000-0005-0000-0000-0000BC020000}"/>
    <cellStyle name="Įprastas 5 3 2 2 3 3" xfId="262" xr:uid="{00000000-0005-0000-0000-0000BD020000}"/>
    <cellStyle name="Įprastas 5 3 2 2 3 3 2" xfId="831" xr:uid="{00000000-0005-0000-0000-0000BE020000}"/>
    <cellStyle name="Įprastas 5 3 2 2 3 3_8 priedas" xfId="913" xr:uid="{00000000-0005-0000-0000-0000BF020000}"/>
    <cellStyle name="Įprastas 5 3 2 2 3 4" xfId="543" xr:uid="{00000000-0005-0000-0000-0000C0020000}"/>
    <cellStyle name="Įprastas 5 3 2 2 3_8 priedas" xfId="916" xr:uid="{00000000-0005-0000-0000-0000C1020000}"/>
    <cellStyle name="Įprastas 5 3 2 2 4" xfId="263" xr:uid="{00000000-0005-0000-0000-0000C2020000}"/>
    <cellStyle name="Įprastas 5 3 2 2 4 2" xfId="264" xr:uid="{00000000-0005-0000-0000-0000C3020000}"/>
    <cellStyle name="Įprastas 5 3 2 2 4 2 2" xfId="735" xr:uid="{00000000-0005-0000-0000-0000C4020000}"/>
    <cellStyle name="Įprastas 5 3 2 2 4 2_8 priedas" xfId="1279" xr:uid="{00000000-0005-0000-0000-0000C5020000}"/>
    <cellStyle name="Įprastas 5 3 2 2 4 3" xfId="265" xr:uid="{00000000-0005-0000-0000-0000C6020000}"/>
    <cellStyle name="Įprastas 5 3 2 2 4 3 2" xfId="879" xr:uid="{00000000-0005-0000-0000-0000C7020000}"/>
    <cellStyle name="Įprastas 5 3 2 2 4 3_8 priedas" xfId="1143" xr:uid="{00000000-0005-0000-0000-0000C8020000}"/>
    <cellStyle name="Įprastas 5 3 2 2 4 4" xfId="591" xr:uid="{00000000-0005-0000-0000-0000C9020000}"/>
    <cellStyle name="Įprastas 5 3 2 2 4_8 priedas" xfId="1054" xr:uid="{00000000-0005-0000-0000-0000CA020000}"/>
    <cellStyle name="Įprastas 5 3 2 2 5" xfId="266" xr:uid="{00000000-0005-0000-0000-0000CB020000}"/>
    <cellStyle name="Įprastas 5 3 2 2 5 2" xfId="639" xr:uid="{00000000-0005-0000-0000-0000CC020000}"/>
    <cellStyle name="Įprastas 5 3 2 2 5_8 priedas" xfId="1007" xr:uid="{00000000-0005-0000-0000-0000CD020000}"/>
    <cellStyle name="Įprastas 5 3 2 2 6" xfId="267" xr:uid="{00000000-0005-0000-0000-0000CE020000}"/>
    <cellStyle name="Įprastas 5 3 2 2 6 2" xfId="783" xr:uid="{00000000-0005-0000-0000-0000CF020000}"/>
    <cellStyle name="Įprastas 5 3 2 2 6_8 priedas" xfId="1233" xr:uid="{00000000-0005-0000-0000-0000D0020000}"/>
    <cellStyle name="Įprastas 5 3 2 2 7" xfId="495" xr:uid="{00000000-0005-0000-0000-0000D1020000}"/>
    <cellStyle name="Įprastas 5 3 2 2_8 priedas" xfId="1231" xr:uid="{00000000-0005-0000-0000-0000D2020000}"/>
    <cellStyle name="Įprastas 5 3 2 3" xfId="268" xr:uid="{00000000-0005-0000-0000-0000D3020000}"/>
    <cellStyle name="Įprastas 5 3 2 3 2" xfId="269" xr:uid="{00000000-0005-0000-0000-0000D4020000}"/>
    <cellStyle name="Įprastas 5 3 2 3 2 2" xfId="270" xr:uid="{00000000-0005-0000-0000-0000D5020000}"/>
    <cellStyle name="Įprastas 5 3 2 3 2 2 2" xfId="699" xr:uid="{00000000-0005-0000-0000-0000D6020000}"/>
    <cellStyle name="Įprastas 5 3 2 3 2 2_8 priedas" xfId="1214" xr:uid="{00000000-0005-0000-0000-0000D7020000}"/>
    <cellStyle name="Įprastas 5 3 2 3 2 3" xfId="271" xr:uid="{00000000-0005-0000-0000-0000D8020000}"/>
    <cellStyle name="Įprastas 5 3 2 3 2 3 2" xfId="843" xr:uid="{00000000-0005-0000-0000-0000D9020000}"/>
    <cellStyle name="Įprastas 5 3 2 3 2 3_8 priedas" xfId="1080" xr:uid="{00000000-0005-0000-0000-0000DA020000}"/>
    <cellStyle name="Įprastas 5 3 2 3 2 4" xfId="555" xr:uid="{00000000-0005-0000-0000-0000DB020000}"/>
    <cellStyle name="Įprastas 5 3 2 3 2_8 priedas" xfId="966" xr:uid="{00000000-0005-0000-0000-0000DC020000}"/>
    <cellStyle name="Įprastas 5 3 2 3 3" xfId="272" xr:uid="{00000000-0005-0000-0000-0000DD020000}"/>
    <cellStyle name="Įprastas 5 3 2 3 3 2" xfId="273" xr:uid="{00000000-0005-0000-0000-0000DE020000}"/>
    <cellStyle name="Įprastas 5 3 2 3 3 2 2" xfId="747" xr:uid="{00000000-0005-0000-0000-0000DF020000}"/>
    <cellStyle name="Įprastas 5 3 2 3 3 2_8 priedas" xfId="1168" xr:uid="{00000000-0005-0000-0000-0000E0020000}"/>
    <cellStyle name="Įprastas 5 3 2 3 3 3" xfId="274" xr:uid="{00000000-0005-0000-0000-0000E1020000}"/>
    <cellStyle name="Įprastas 5 3 2 3 3 3 2" xfId="891" xr:uid="{00000000-0005-0000-0000-0000E2020000}"/>
    <cellStyle name="Įprastas 5 3 2 3 3 3_8 priedas" xfId="1032" xr:uid="{00000000-0005-0000-0000-0000E3020000}"/>
    <cellStyle name="Įprastas 5 3 2 3 3 4" xfId="603" xr:uid="{00000000-0005-0000-0000-0000E4020000}"/>
    <cellStyle name="Įprastas 5 3 2 3 3_8 priedas" xfId="1305" xr:uid="{00000000-0005-0000-0000-0000E5020000}"/>
    <cellStyle name="Įprastas 5 3 2 3 4" xfId="275" xr:uid="{00000000-0005-0000-0000-0000E6020000}"/>
    <cellStyle name="Įprastas 5 3 2 3 4 2" xfId="651" xr:uid="{00000000-0005-0000-0000-0000E7020000}"/>
    <cellStyle name="Įprastas 5 3 2 3 4_8 priedas" xfId="1256" xr:uid="{00000000-0005-0000-0000-0000E8020000}"/>
    <cellStyle name="Įprastas 5 3 2 3 5" xfId="276" xr:uid="{00000000-0005-0000-0000-0000E9020000}"/>
    <cellStyle name="Įprastas 5 3 2 3 5 2" xfId="795" xr:uid="{00000000-0005-0000-0000-0000EA020000}"/>
    <cellStyle name="Įprastas 5 3 2 3 5_8 priedas" xfId="1120" xr:uid="{00000000-0005-0000-0000-0000EB020000}"/>
    <cellStyle name="Įprastas 5 3 2 3 6" xfId="507" xr:uid="{00000000-0005-0000-0000-0000EC020000}"/>
    <cellStyle name="Įprastas 5 3 2 3_8 priedas" xfId="1103" xr:uid="{00000000-0005-0000-0000-0000ED020000}"/>
    <cellStyle name="Įprastas 5 3 2 4" xfId="277" xr:uid="{00000000-0005-0000-0000-0000EE020000}"/>
    <cellStyle name="Įprastas 5 3 2 4 2" xfId="278" xr:uid="{00000000-0005-0000-0000-0000EF020000}"/>
    <cellStyle name="Įprastas 5 3 2 4 2 2" xfId="675" xr:uid="{00000000-0005-0000-0000-0000F0020000}"/>
    <cellStyle name="Įprastas 5 3 2 4 2_8 priedas" xfId="943" xr:uid="{00000000-0005-0000-0000-0000F1020000}"/>
    <cellStyle name="Įprastas 5 3 2 4 3" xfId="279" xr:uid="{00000000-0005-0000-0000-0000F2020000}"/>
    <cellStyle name="Įprastas 5 3 2 4 3 2" xfId="819" xr:uid="{00000000-0005-0000-0000-0000F3020000}"/>
    <cellStyle name="Įprastas 5 3 2 4 3_8 priedas" xfId="1202" xr:uid="{00000000-0005-0000-0000-0000F4020000}"/>
    <cellStyle name="Įprastas 5 3 2 4 4" xfId="531" xr:uid="{00000000-0005-0000-0000-0000F5020000}"/>
    <cellStyle name="Įprastas 5 3 2 4_8 priedas" xfId="984" xr:uid="{00000000-0005-0000-0000-0000F6020000}"/>
    <cellStyle name="Įprastas 5 3 2 5" xfId="280" xr:uid="{00000000-0005-0000-0000-0000F7020000}"/>
    <cellStyle name="Įprastas 5 3 2 5 2" xfId="281" xr:uid="{00000000-0005-0000-0000-0000F8020000}"/>
    <cellStyle name="Įprastas 5 3 2 5 2 2" xfId="723" xr:uid="{00000000-0005-0000-0000-0000F9020000}"/>
    <cellStyle name="Įprastas 5 3 2 5 2_8 priedas" xfId="1293" xr:uid="{00000000-0005-0000-0000-0000FA020000}"/>
    <cellStyle name="Įprastas 5 3 2 5 3" xfId="282" xr:uid="{00000000-0005-0000-0000-0000FB020000}"/>
    <cellStyle name="Įprastas 5 3 2 5 3 2" xfId="867" xr:uid="{00000000-0005-0000-0000-0000FC020000}"/>
    <cellStyle name="Įprastas 5 3 2 5 3_8 priedas" xfId="1156" xr:uid="{00000000-0005-0000-0000-0000FD020000}"/>
    <cellStyle name="Įprastas 5 3 2 5 4" xfId="579" xr:uid="{00000000-0005-0000-0000-0000FE020000}"/>
    <cellStyle name="Įprastas 5 3 2 5_8 priedas" xfId="1068" xr:uid="{00000000-0005-0000-0000-0000FF020000}"/>
    <cellStyle name="Įprastas 5 3 2 6" xfId="283" xr:uid="{00000000-0005-0000-0000-000000030000}"/>
    <cellStyle name="Įprastas 5 3 2 6 2" xfId="627" xr:uid="{00000000-0005-0000-0000-000001030000}"/>
    <cellStyle name="Įprastas 5 3 2 6_8 priedas" xfId="1021" xr:uid="{00000000-0005-0000-0000-000002030000}"/>
    <cellStyle name="Įprastas 5 3 2 7" xfId="284" xr:uid="{00000000-0005-0000-0000-000003030000}"/>
    <cellStyle name="Įprastas 5 3 2 7 2" xfId="771" xr:uid="{00000000-0005-0000-0000-000004030000}"/>
    <cellStyle name="Įprastas 5 3 2 7_8 priedas" xfId="1246" xr:uid="{00000000-0005-0000-0000-000005030000}"/>
    <cellStyle name="Įprastas 5 3 2 8" xfId="483" xr:uid="{00000000-0005-0000-0000-000006030000}"/>
    <cellStyle name="Įprastas 5 3 2_8 priedas" xfId="249" xr:uid="{00000000-0005-0000-0000-000007030000}"/>
    <cellStyle name="Įprastas 5 3 3" xfId="285" xr:uid="{00000000-0005-0000-0000-000008030000}"/>
    <cellStyle name="Įprastas 5 3 3 2" xfId="286" xr:uid="{00000000-0005-0000-0000-000009030000}"/>
    <cellStyle name="Įprastas 5 3 3 2 2" xfId="287" xr:uid="{00000000-0005-0000-0000-00000A030000}"/>
    <cellStyle name="Įprastas 5 3 3 2 2 2" xfId="288" xr:uid="{00000000-0005-0000-0000-00000B030000}"/>
    <cellStyle name="Įprastas 5 3 3 2 2 2 2" xfId="707" xr:uid="{00000000-0005-0000-0000-00000C030000}"/>
    <cellStyle name="Įprastas 5 3 3 2 2 2_8 priedas" xfId="1317" xr:uid="{00000000-0005-0000-0000-00000D030000}"/>
    <cellStyle name="Įprastas 5 3 3 2 2 3" xfId="289" xr:uid="{00000000-0005-0000-0000-00000E030000}"/>
    <cellStyle name="Įprastas 5 3 3 2 2 3 2" xfId="851" xr:uid="{00000000-0005-0000-0000-00000F030000}"/>
    <cellStyle name="Įprastas 5 3 3 2 2 3_8 priedas" xfId="1180" xr:uid="{00000000-0005-0000-0000-000010030000}"/>
    <cellStyle name="Įprastas 5 3 3 2 2 4" xfId="563" xr:uid="{00000000-0005-0000-0000-000011030000}"/>
    <cellStyle name="Įprastas 5 3 3 2 2_8 priedas" xfId="1092" xr:uid="{00000000-0005-0000-0000-000012030000}"/>
    <cellStyle name="Įprastas 5 3 3 2 3" xfId="290" xr:uid="{00000000-0005-0000-0000-000013030000}"/>
    <cellStyle name="Įprastas 5 3 3 2 3 2" xfId="291" xr:uid="{00000000-0005-0000-0000-000014030000}"/>
    <cellStyle name="Įprastas 5 3 3 2 3 2 2" xfId="755" xr:uid="{00000000-0005-0000-0000-000015030000}"/>
    <cellStyle name="Įprastas 5 3 3 2 3 2_8 priedas" xfId="1268" xr:uid="{00000000-0005-0000-0000-000016030000}"/>
    <cellStyle name="Įprastas 5 3 3 2 3 3" xfId="292" xr:uid="{00000000-0005-0000-0000-000017030000}"/>
    <cellStyle name="Įprastas 5 3 3 2 3 3 2" xfId="899" xr:uid="{00000000-0005-0000-0000-000018030000}"/>
    <cellStyle name="Įprastas 5 3 3 2 3 3_8 priedas" xfId="1132" xr:uid="{00000000-0005-0000-0000-000019030000}"/>
    <cellStyle name="Įprastas 5 3 3 2 3 4" xfId="611" xr:uid="{00000000-0005-0000-0000-00001A030000}"/>
    <cellStyle name="Įprastas 5 3 3 2 3_8 priedas" xfId="1044" xr:uid="{00000000-0005-0000-0000-00001B030000}"/>
    <cellStyle name="Įprastas 5 3 3 2 4" xfId="293" xr:uid="{00000000-0005-0000-0000-00001C030000}"/>
    <cellStyle name="Įprastas 5 3 3 2 4 2" xfId="659" xr:uid="{00000000-0005-0000-0000-00001D030000}"/>
    <cellStyle name="Įprastas 5 3 3 2 4_8 priedas" xfId="996" xr:uid="{00000000-0005-0000-0000-00001E030000}"/>
    <cellStyle name="Įprastas 5 3 3 2 5" xfId="294" xr:uid="{00000000-0005-0000-0000-00001F030000}"/>
    <cellStyle name="Įprastas 5 3 3 2 5 2" xfId="803" xr:uid="{00000000-0005-0000-0000-000020030000}"/>
    <cellStyle name="Įprastas 5 3 3 2 5_8 priedas" xfId="955" xr:uid="{00000000-0005-0000-0000-000021030000}"/>
    <cellStyle name="Įprastas 5 3 3 2 6" xfId="515" xr:uid="{00000000-0005-0000-0000-000022030000}"/>
    <cellStyle name="Įprastas 5 3 3 2_8 priedas" xfId="1226" xr:uid="{00000000-0005-0000-0000-000023030000}"/>
    <cellStyle name="Įprastas 5 3 3 3" xfId="295" xr:uid="{00000000-0005-0000-0000-000024030000}"/>
    <cellStyle name="Įprastas 5 3 3 3 2" xfId="296" xr:uid="{00000000-0005-0000-0000-000025030000}"/>
    <cellStyle name="Įprastas 5 3 3 3 2 2" xfId="683" xr:uid="{00000000-0005-0000-0000-000026030000}"/>
    <cellStyle name="Įprastas 5 3 3 3 2_8 priedas" xfId="938" xr:uid="{00000000-0005-0000-0000-000027030000}"/>
    <cellStyle name="Įprastas 5 3 3 3 3" xfId="297" xr:uid="{00000000-0005-0000-0000-000028030000}"/>
    <cellStyle name="Įprastas 5 3 3 3 3 2" xfId="827" xr:uid="{00000000-0005-0000-0000-000029030000}"/>
    <cellStyle name="Įprastas 5 3 3 3 3_8 priedas" xfId="1196" xr:uid="{00000000-0005-0000-0000-00002A030000}"/>
    <cellStyle name="Įprastas 5 3 3 3 4" xfId="539" xr:uid="{00000000-0005-0000-0000-00002B030000}"/>
    <cellStyle name="Įprastas 5 3 3 3_8 priedas" xfId="926" xr:uid="{00000000-0005-0000-0000-00002C030000}"/>
    <cellStyle name="Įprastas 5 3 3 4" xfId="298" xr:uid="{00000000-0005-0000-0000-00002D030000}"/>
    <cellStyle name="Įprastas 5 3 3 4 2" xfId="299" xr:uid="{00000000-0005-0000-0000-00002E030000}"/>
    <cellStyle name="Įprastas 5 3 3 4 2 2" xfId="731" xr:uid="{00000000-0005-0000-0000-00002F030000}"/>
    <cellStyle name="Įprastas 5 3 3 4 2_8 priedas" xfId="1287" xr:uid="{00000000-0005-0000-0000-000030030000}"/>
    <cellStyle name="Įprastas 5 3 3 4 3" xfId="300" xr:uid="{00000000-0005-0000-0000-000031030000}"/>
    <cellStyle name="Įprastas 5 3 3 4 3 2" xfId="875" xr:uid="{00000000-0005-0000-0000-000032030000}"/>
    <cellStyle name="Įprastas 5 3 3 4 3_8 priedas" xfId="1150" xr:uid="{00000000-0005-0000-0000-000033030000}"/>
    <cellStyle name="Įprastas 5 3 3 4 4" xfId="587" xr:uid="{00000000-0005-0000-0000-000034030000}"/>
    <cellStyle name="Įprastas 5 3 3 4_8 priedas" xfId="1062" xr:uid="{00000000-0005-0000-0000-000035030000}"/>
    <cellStyle name="Įprastas 5 3 3 5" xfId="301" xr:uid="{00000000-0005-0000-0000-000036030000}"/>
    <cellStyle name="Įprastas 5 3 3 5 2" xfId="635" xr:uid="{00000000-0005-0000-0000-000037030000}"/>
    <cellStyle name="Įprastas 5 3 3 5_8 priedas" xfId="1015" xr:uid="{00000000-0005-0000-0000-000038030000}"/>
    <cellStyle name="Įprastas 5 3 3 6" xfId="302" xr:uid="{00000000-0005-0000-0000-000039030000}"/>
    <cellStyle name="Įprastas 5 3 3 6 2" xfId="779" xr:uid="{00000000-0005-0000-0000-00003A030000}"/>
    <cellStyle name="Įprastas 5 3 3 6_8 priedas" xfId="1240" xr:uid="{00000000-0005-0000-0000-00003B030000}"/>
    <cellStyle name="Įprastas 5 3 3 7" xfId="491" xr:uid="{00000000-0005-0000-0000-00003C030000}"/>
    <cellStyle name="Įprastas 5 3 3_8 priedas" xfId="980" xr:uid="{00000000-0005-0000-0000-00003D030000}"/>
    <cellStyle name="Įprastas 5 3 4" xfId="303" xr:uid="{00000000-0005-0000-0000-00003E030000}"/>
    <cellStyle name="Įprastas 5 3 4 2" xfId="304" xr:uid="{00000000-0005-0000-0000-00003F030000}"/>
    <cellStyle name="Įprastas 5 3 4 2 2" xfId="305" xr:uid="{00000000-0005-0000-0000-000040030000}"/>
    <cellStyle name="Įprastas 5 3 4 2 2 2" xfId="695" xr:uid="{00000000-0005-0000-0000-000041030000}"/>
    <cellStyle name="Įprastas 5 3 4 2 2_8 priedas" xfId="1220" xr:uid="{00000000-0005-0000-0000-000042030000}"/>
    <cellStyle name="Įprastas 5 3 4 2 3" xfId="306" xr:uid="{00000000-0005-0000-0000-000043030000}"/>
    <cellStyle name="Įprastas 5 3 4 2 3 2" xfId="839" xr:uid="{00000000-0005-0000-0000-000044030000}"/>
    <cellStyle name="Įprastas 5 3 4 2 3_8 priedas" xfId="1086" xr:uid="{00000000-0005-0000-0000-000045030000}"/>
    <cellStyle name="Įprastas 5 3 4 2 4" xfId="551" xr:uid="{00000000-0005-0000-0000-000046030000}"/>
    <cellStyle name="Įprastas 5 3 4 2_8 priedas" xfId="974" xr:uid="{00000000-0005-0000-0000-000047030000}"/>
    <cellStyle name="Įprastas 5 3 4 3" xfId="307" xr:uid="{00000000-0005-0000-0000-000048030000}"/>
    <cellStyle name="Įprastas 5 3 4 3 2" xfId="308" xr:uid="{00000000-0005-0000-0000-000049030000}"/>
    <cellStyle name="Įprastas 5 3 4 3 2 2" xfId="743" xr:uid="{00000000-0005-0000-0000-00004A030000}"/>
    <cellStyle name="Įprastas 5 3 4 3 2_8 priedas" xfId="1174" xr:uid="{00000000-0005-0000-0000-00004B030000}"/>
    <cellStyle name="Įprastas 5 3 4 3 3" xfId="309" xr:uid="{00000000-0005-0000-0000-00004C030000}"/>
    <cellStyle name="Įprastas 5 3 4 3 3 2" xfId="887" xr:uid="{00000000-0005-0000-0000-00004D030000}"/>
    <cellStyle name="Įprastas 5 3 4 3 3_8 priedas" xfId="1038" xr:uid="{00000000-0005-0000-0000-00004E030000}"/>
    <cellStyle name="Įprastas 5 3 4 3 4" xfId="599" xr:uid="{00000000-0005-0000-0000-00004F030000}"/>
    <cellStyle name="Įprastas 5 3 4 3_8 priedas" xfId="1311" xr:uid="{00000000-0005-0000-0000-000050030000}"/>
    <cellStyle name="Įprastas 5 3 4 4" xfId="310" xr:uid="{00000000-0005-0000-0000-000051030000}"/>
    <cellStyle name="Įprastas 5 3 4 4 2" xfId="647" xr:uid="{00000000-0005-0000-0000-000052030000}"/>
    <cellStyle name="Įprastas 5 3 4 4_8 priedas" xfId="1262" xr:uid="{00000000-0005-0000-0000-000053030000}"/>
    <cellStyle name="Įprastas 5 3 4 5" xfId="311" xr:uid="{00000000-0005-0000-0000-000054030000}"/>
    <cellStyle name="Įprastas 5 3 4 5 2" xfId="791" xr:uid="{00000000-0005-0000-0000-000055030000}"/>
    <cellStyle name="Įprastas 5 3 4 5_8 priedas" xfId="1126" xr:uid="{00000000-0005-0000-0000-000056030000}"/>
    <cellStyle name="Įprastas 5 3 4 6" xfId="503" xr:uid="{00000000-0005-0000-0000-000057030000}"/>
    <cellStyle name="Įprastas 5 3 4_8 priedas" xfId="1110" xr:uid="{00000000-0005-0000-0000-000058030000}"/>
    <cellStyle name="Įprastas 5 3 5" xfId="312" xr:uid="{00000000-0005-0000-0000-000059030000}"/>
    <cellStyle name="Įprastas 5 3 5 2" xfId="313" xr:uid="{00000000-0005-0000-0000-00005A030000}"/>
    <cellStyle name="Įprastas 5 3 5 2 2" xfId="671" xr:uid="{00000000-0005-0000-0000-00005B030000}"/>
    <cellStyle name="Įprastas 5 3 5 2_8 priedas" xfId="949" xr:uid="{00000000-0005-0000-0000-00005C030000}"/>
    <cellStyle name="Įprastas 5 3 5 3" xfId="314" xr:uid="{00000000-0005-0000-0000-00005D030000}"/>
    <cellStyle name="Įprastas 5 3 5 3 2" xfId="815" xr:uid="{00000000-0005-0000-0000-00005E030000}"/>
    <cellStyle name="Įprastas 5 3 5 3_8 priedas" xfId="1208" xr:uid="{00000000-0005-0000-0000-00005F030000}"/>
    <cellStyle name="Įprastas 5 3 5 4" xfId="527" xr:uid="{00000000-0005-0000-0000-000060030000}"/>
    <cellStyle name="Įprastas 5 3 5_8 priedas" xfId="990" xr:uid="{00000000-0005-0000-0000-000061030000}"/>
    <cellStyle name="Įprastas 5 3 6" xfId="315" xr:uid="{00000000-0005-0000-0000-000062030000}"/>
    <cellStyle name="Įprastas 5 3 6 2" xfId="316" xr:uid="{00000000-0005-0000-0000-000063030000}"/>
    <cellStyle name="Įprastas 5 3 6 2 2" xfId="719" xr:uid="{00000000-0005-0000-0000-000064030000}"/>
    <cellStyle name="Įprastas 5 3 6 2_8 priedas" xfId="1299" xr:uid="{00000000-0005-0000-0000-000065030000}"/>
    <cellStyle name="Įprastas 5 3 6 3" xfId="317" xr:uid="{00000000-0005-0000-0000-000066030000}"/>
    <cellStyle name="Įprastas 5 3 6 3 2" xfId="863" xr:uid="{00000000-0005-0000-0000-000067030000}"/>
    <cellStyle name="Įprastas 5 3 6 3_8 priedas" xfId="1162" xr:uid="{00000000-0005-0000-0000-000068030000}"/>
    <cellStyle name="Įprastas 5 3 6 4" xfId="575" xr:uid="{00000000-0005-0000-0000-000069030000}"/>
    <cellStyle name="Įprastas 5 3 6_8 priedas" xfId="1074" xr:uid="{00000000-0005-0000-0000-00006A030000}"/>
    <cellStyle name="Įprastas 5 3 7" xfId="318" xr:uid="{00000000-0005-0000-0000-00006B030000}"/>
    <cellStyle name="Įprastas 5 3 7 2" xfId="623" xr:uid="{00000000-0005-0000-0000-00006C030000}"/>
    <cellStyle name="Įprastas 5 3 7_8 priedas" xfId="1027" xr:uid="{00000000-0005-0000-0000-00006D030000}"/>
    <cellStyle name="Įprastas 5 3 8" xfId="319" xr:uid="{00000000-0005-0000-0000-00006E030000}"/>
    <cellStyle name="Įprastas 5 3 8 2" xfId="767" xr:uid="{00000000-0005-0000-0000-00006F030000}"/>
    <cellStyle name="Įprastas 5 3 8_8 priedas" xfId="1252" xr:uid="{00000000-0005-0000-0000-000070030000}"/>
    <cellStyle name="Įprastas 5 3 9" xfId="479" xr:uid="{00000000-0005-0000-0000-000071030000}"/>
    <cellStyle name="Įprastas 5 3_8 priedas" xfId="30" xr:uid="{00000000-0005-0000-0000-000072030000}"/>
    <cellStyle name="Įprastas 5 4" xfId="18" xr:uid="{00000000-0005-0000-0000-000073030000}"/>
    <cellStyle name="Įprastas 5 4 2" xfId="26" xr:uid="{00000000-0005-0000-0000-000074030000}"/>
    <cellStyle name="Įprastas 5 4 2 2" xfId="321" xr:uid="{00000000-0005-0000-0000-000075030000}"/>
    <cellStyle name="Įprastas 5 4 2 2 2" xfId="322" xr:uid="{00000000-0005-0000-0000-000076030000}"/>
    <cellStyle name="Įprastas 5 4 2 2 2 2" xfId="323" xr:uid="{00000000-0005-0000-0000-000077030000}"/>
    <cellStyle name="Įprastas 5 4 2 2 2 2 2" xfId="324" xr:uid="{00000000-0005-0000-0000-000078030000}"/>
    <cellStyle name="Įprastas 5 4 2 2 2 2 2 2" xfId="713" xr:uid="{00000000-0005-0000-0000-000079030000}"/>
    <cellStyle name="Įprastas 5 4 2 2 2 2 2_8 priedas" xfId="1050" xr:uid="{00000000-0005-0000-0000-00007A030000}"/>
    <cellStyle name="Įprastas 5 4 2 2 2 2 3" xfId="325" xr:uid="{00000000-0005-0000-0000-00007B030000}"/>
    <cellStyle name="Įprastas 5 4 2 2 2 2 3 2" xfId="857" xr:uid="{00000000-0005-0000-0000-00007C030000}"/>
    <cellStyle name="Įprastas 5 4 2 2 2 2 3_8 priedas" xfId="1274" xr:uid="{00000000-0005-0000-0000-00007D030000}"/>
    <cellStyle name="Įprastas 5 4 2 2 2 2 4" xfId="569" xr:uid="{00000000-0005-0000-0000-00007E030000}"/>
    <cellStyle name="Įprastas 5 4 2 2 2 2_8 priedas" xfId="1186" xr:uid="{00000000-0005-0000-0000-00007F030000}"/>
    <cellStyle name="Įprastas 5 4 2 2 2 3" xfId="326" xr:uid="{00000000-0005-0000-0000-000080030000}"/>
    <cellStyle name="Įprastas 5 4 2 2 2 3 2" xfId="327" xr:uid="{00000000-0005-0000-0000-000081030000}"/>
    <cellStyle name="Įprastas 5 4 2 2 2 3 2 2" xfId="761" xr:uid="{00000000-0005-0000-0000-000082030000}"/>
    <cellStyle name="Įprastas 5 4 2 2 2 3 2_8 priedas" xfId="1002" xr:uid="{00000000-0005-0000-0000-000083030000}"/>
    <cellStyle name="Įprastas 5 4 2 2 2 3 3" xfId="328" xr:uid="{00000000-0005-0000-0000-000084030000}"/>
    <cellStyle name="Įprastas 5 4 2 2 2 3 3 2" xfId="905" xr:uid="{00000000-0005-0000-0000-000085030000}"/>
    <cellStyle name="Įprastas 5 4 2 2 2 3 3_8 priedas" xfId="961" xr:uid="{00000000-0005-0000-0000-000086030000}"/>
    <cellStyle name="Įprastas 5 4 2 2 2 3 4" xfId="617" xr:uid="{00000000-0005-0000-0000-000087030000}"/>
    <cellStyle name="Įprastas 5 4 2 2 2 3_8 priedas" xfId="1138" xr:uid="{00000000-0005-0000-0000-000088030000}"/>
    <cellStyle name="Įprastas 5 4 2 2 2 4" xfId="329" xr:uid="{00000000-0005-0000-0000-000089030000}"/>
    <cellStyle name="Įprastas 5 4 2 2 2 4 2" xfId="665" xr:uid="{00000000-0005-0000-0000-00008A030000}"/>
    <cellStyle name="Įprastas 5 4 2 2 2 4_8 priedas" xfId="932" xr:uid="{00000000-0005-0000-0000-00008B030000}"/>
    <cellStyle name="Įprastas 5 4 2 2 2 5" xfId="330" xr:uid="{00000000-0005-0000-0000-00008C030000}"/>
    <cellStyle name="Įprastas 5 4 2 2 2 5 2" xfId="809" xr:uid="{00000000-0005-0000-0000-00008D030000}"/>
    <cellStyle name="Įprastas 5 4 2 2 2 5_8 priedas" xfId="915" xr:uid="{00000000-0005-0000-0000-00008E030000}"/>
    <cellStyle name="Įprastas 5 4 2 2 2 6" xfId="521" xr:uid="{00000000-0005-0000-0000-00008F030000}"/>
    <cellStyle name="Įprastas 5 4 2 2 2_8 priedas" xfId="1323" xr:uid="{00000000-0005-0000-0000-000090030000}"/>
    <cellStyle name="Įprastas 5 4 2 2 3" xfId="331" xr:uid="{00000000-0005-0000-0000-000091030000}"/>
    <cellStyle name="Įprastas 5 4 2 2 3 2" xfId="332" xr:uid="{00000000-0005-0000-0000-000092030000}"/>
    <cellStyle name="Įprastas 5 4 2 2 3 2 2" xfId="689" xr:uid="{00000000-0005-0000-0000-000093030000}"/>
    <cellStyle name="Įprastas 5 4 2 2 3 2_8 priedas" xfId="1191" xr:uid="{00000000-0005-0000-0000-000094030000}"/>
    <cellStyle name="Įprastas 5 4 2 2 3 3" xfId="333" xr:uid="{00000000-0005-0000-0000-000095030000}"/>
    <cellStyle name="Įprastas 5 4 2 2 3 3 2" xfId="833" xr:uid="{00000000-0005-0000-0000-000096030000}"/>
    <cellStyle name="Įprastas 5 4 2 2 3 3_8 priedas" xfId="1056" xr:uid="{00000000-0005-0000-0000-000097030000}"/>
    <cellStyle name="Įprastas 5 4 2 2 3 4" xfId="545" xr:uid="{00000000-0005-0000-0000-000098030000}"/>
    <cellStyle name="Įprastas 5 4 2 2 3_8 priedas" xfId="920" xr:uid="{00000000-0005-0000-0000-000099030000}"/>
    <cellStyle name="Įprastas 5 4 2 2 4" xfId="334" xr:uid="{00000000-0005-0000-0000-00009A030000}"/>
    <cellStyle name="Įprastas 5 4 2 2 4 2" xfId="335" xr:uid="{00000000-0005-0000-0000-00009B030000}"/>
    <cellStyle name="Įprastas 5 4 2 2 4 2 2" xfId="737" xr:uid="{00000000-0005-0000-0000-00009C030000}"/>
    <cellStyle name="Įprastas 5 4 2 2 4 2_8 priedas" xfId="1145" xr:uid="{00000000-0005-0000-0000-00009D030000}"/>
    <cellStyle name="Įprastas 5 4 2 2 4 3" xfId="336" xr:uid="{00000000-0005-0000-0000-00009E030000}"/>
    <cellStyle name="Įprastas 5 4 2 2 4 3 2" xfId="881" xr:uid="{00000000-0005-0000-0000-00009F030000}"/>
    <cellStyle name="Įprastas 5 4 2 2 4 3_8 priedas" xfId="1009" xr:uid="{00000000-0005-0000-0000-0000A0030000}"/>
    <cellStyle name="Įprastas 5 4 2 2 4 4" xfId="593" xr:uid="{00000000-0005-0000-0000-0000A1030000}"/>
    <cellStyle name="Įprastas 5 4 2 2 4_8 priedas" xfId="1281" xr:uid="{00000000-0005-0000-0000-0000A2030000}"/>
    <cellStyle name="Įprastas 5 4 2 2 5" xfId="337" xr:uid="{00000000-0005-0000-0000-0000A3030000}"/>
    <cellStyle name="Įprastas 5 4 2 2 5 2" xfId="641" xr:uid="{00000000-0005-0000-0000-0000A4030000}"/>
    <cellStyle name="Įprastas 5 4 2 2 5_8 priedas" xfId="1235" xr:uid="{00000000-0005-0000-0000-0000A5030000}"/>
    <cellStyle name="Įprastas 5 4 2 2 6" xfId="338" xr:uid="{00000000-0005-0000-0000-0000A6030000}"/>
    <cellStyle name="Įprastas 5 4 2 2 6 2" xfId="785" xr:uid="{00000000-0005-0000-0000-0000A7030000}"/>
    <cellStyle name="Įprastas 5 4 2 2 6_8 priedas" xfId="1105" xr:uid="{00000000-0005-0000-0000-0000A8030000}"/>
    <cellStyle name="Įprastas 5 4 2 2 7" xfId="497" xr:uid="{00000000-0005-0000-0000-0000A9030000}"/>
    <cellStyle name="Įprastas 5 4 2 2_8 priedas" xfId="1098" xr:uid="{00000000-0005-0000-0000-0000AA030000}"/>
    <cellStyle name="Įprastas 5 4 2 3" xfId="339" xr:uid="{00000000-0005-0000-0000-0000AB030000}"/>
    <cellStyle name="Įprastas 5 4 2 3 2" xfId="340" xr:uid="{00000000-0005-0000-0000-0000AC030000}"/>
    <cellStyle name="Įprastas 5 4 2 3 2 2" xfId="341" xr:uid="{00000000-0005-0000-0000-0000AD030000}"/>
    <cellStyle name="Įprastas 5 4 2 3 2 2 2" xfId="701" xr:uid="{00000000-0005-0000-0000-0000AE030000}"/>
    <cellStyle name="Įprastas 5 4 2 3 2 2_8 priedas" xfId="1082" xr:uid="{00000000-0005-0000-0000-0000AF030000}"/>
    <cellStyle name="Įprastas 5 4 2 3 2 3" xfId="342" xr:uid="{00000000-0005-0000-0000-0000B0030000}"/>
    <cellStyle name="Įprastas 5 4 2 3 2 3 2" xfId="845" xr:uid="{00000000-0005-0000-0000-0000B1030000}"/>
    <cellStyle name="Įprastas 5 4 2 3 2 3_8 priedas" xfId="1307" xr:uid="{00000000-0005-0000-0000-0000B2030000}"/>
    <cellStyle name="Įprastas 5 4 2 3 2 4" xfId="557" xr:uid="{00000000-0005-0000-0000-0000B3030000}"/>
    <cellStyle name="Įprastas 5 4 2 3 2_8 priedas" xfId="1216" xr:uid="{00000000-0005-0000-0000-0000B4030000}"/>
    <cellStyle name="Įprastas 5 4 2 3 3" xfId="343" xr:uid="{00000000-0005-0000-0000-0000B5030000}"/>
    <cellStyle name="Įprastas 5 4 2 3 3 2" xfId="344" xr:uid="{00000000-0005-0000-0000-0000B6030000}"/>
    <cellStyle name="Įprastas 5 4 2 3 3 2 2" xfId="749" xr:uid="{00000000-0005-0000-0000-0000B7030000}"/>
    <cellStyle name="Įprastas 5 4 2 3 3 2_8 priedas" xfId="1034" xr:uid="{00000000-0005-0000-0000-0000B8030000}"/>
    <cellStyle name="Įprastas 5 4 2 3 3 3" xfId="345" xr:uid="{00000000-0005-0000-0000-0000B9030000}"/>
    <cellStyle name="Įprastas 5 4 2 3 3 3 2" xfId="893" xr:uid="{00000000-0005-0000-0000-0000BA030000}"/>
    <cellStyle name="Įprastas 5 4 2 3 3 3_8 priedas" xfId="1258" xr:uid="{00000000-0005-0000-0000-0000BB030000}"/>
    <cellStyle name="Įprastas 5 4 2 3 3 4" xfId="605" xr:uid="{00000000-0005-0000-0000-0000BC030000}"/>
    <cellStyle name="Įprastas 5 4 2 3 3_8 priedas" xfId="1170" xr:uid="{00000000-0005-0000-0000-0000BD030000}"/>
    <cellStyle name="Įprastas 5 4 2 3 4" xfId="346" xr:uid="{00000000-0005-0000-0000-0000BE030000}"/>
    <cellStyle name="Įprastas 5 4 2 3 4 2" xfId="653" xr:uid="{00000000-0005-0000-0000-0000BF030000}"/>
    <cellStyle name="Įprastas 5 4 2 3 4_8 priedas" xfId="1122" xr:uid="{00000000-0005-0000-0000-0000C0030000}"/>
    <cellStyle name="Įprastas 5 4 2 3 5" xfId="347" xr:uid="{00000000-0005-0000-0000-0000C1030000}"/>
    <cellStyle name="Įprastas 5 4 2 3 5 2" xfId="797" xr:uid="{00000000-0005-0000-0000-0000C2030000}"/>
    <cellStyle name="Įprastas 5 4 2 3 5_8 priedas" xfId="986" xr:uid="{00000000-0005-0000-0000-0000C3030000}"/>
    <cellStyle name="Įprastas 5 4 2 3 6" xfId="509" xr:uid="{00000000-0005-0000-0000-0000C4030000}"/>
    <cellStyle name="Įprastas 5 4 2 3_8 priedas" xfId="968" xr:uid="{00000000-0005-0000-0000-0000C5030000}"/>
    <cellStyle name="Įprastas 5 4 2 4" xfId="348" xr:uid="{00000000-0005-0000-0000-0000C6030000}"/>
    <cellStyle name="Įprastas 5 4 2 4 2" xfId="349" xr:uid="{00000000-0005-0000-0000-0000C7030000}"/>
    <cellStyle name="Įprastas 5 4 2 4 2 2" xfId="677" xr:uid="{00000000-0005-0000-0000-0000C8030000}"/>
    <cellStyle name="Įprastas 5 4 2 4 2_8 priedas" xfId="1204" xr:uid="{00000000-0005-0000-0000-0000C9030000}"/>
    <cellStyle name="Įprastas 5 4 2 4 3" xfId="350" xr:uid="{00000000-0005-0000-0000-0000CA030000}"/>
    <cellStyle name="Įprastas 5 4 2 4 3 2" xfId="821" xr:uid="{00000000-0005-0000-0000-0000CB030000}"/>
    <cellStyle name="Įprastas 5 4 2 4 3_8 priedas" xfId="1070" xr:uid="{00000000-0005-0000-0000-0000CC030000}"/>
    <cellStyle name="Įprastas 5 4 2 4 4" xfId="533" xr:uid="{00000000-0005-0000-0000-0000CD030000}"/>
    <cellStyle name="Įprastas 5 4 2 4_8 priedas" xfId="945" xr:uid="{00000000-0005-0000-0000-0000CE030000}"/>
    <cellStyle name="Įprastas 5 4 2 5" xfId="351" xr:uid="{00000000-0005-0000-0000-0000CF030000}"/>
    <cellStyle name="Įprastas 5 4 2 5 2" xfId="352" xr:uid="{00000000-0005-0000-0000-0000D0030000}"/>
    <cellStyle name="Įprastas 5 4 2 5 2 2" xfId="725" xr:uid="{00000000-0005-0000-0000-0000D1030000}"/>
    <cellStyle name="Įprastas 5 4 2 5 2_8 priedas" xfId="1158" xr:uid="{00000000-0005-0000-0000-0000D2030000}"/>
    <cellStyle name="Įprastas 5 4 2 5 3" xfId="353" xr:uid="{00000000-0005-0000-0000-0000D3030000}"/>
    <cellStyle name="Įprastas 5 4 2 5 3 2" xfId="869" xr:uid="{00000000-0005-0000-0000-0000D4030000}"/>
    <cellStyle name="Įprastas 5 4 2 5 3_8 priedas" xfId="1023" xr:uid="{00000000-0005-0000-0000-0000D5030000}"/>
    <cellStyle name="Įprastas 5 4 2 5 4" xfId="581" xr:uid="{00000000-0005-0000-0000-0000D6030000}"/>
    <cellStyle name="Įprastas 5 4 2 5_8 priedas" xfId="1295" xr:uid="{00000000-0005-0000-0000-0000D7030000}"/>
    <cellStyle name="Įprastas 5 4 2 6" xfId="354" xr:uid="{00000000-0005-0000-0000-0000D8030000}"/>
    <cellStyle name="Įprastas 5 4 2 6 2" xfId="629" xr:uid="{00000000-0005-0000-0000-0000D9030000}"/>
    <cellStyle name="Įprastas 5 4 2 6_8 priedas" xfId="1248" xr:uid="{00000000-0005-0000-0000-0000DA030000}"/>
    <cellStyle name="Įprastas 5 4 2 7" xfId="355" xr:uid="{00000000-0005-0000-0000-0000DB030000}"/>
    <cellStyle name="Įprastas 5 4 2 7 2" xfId="773" xr:uid="{00000000-0005-0000-0000-0000DC030000}"/>
    <cellStyle name="Įprastas 5 4 2 7_8 priedas" xfId="1115" xr:uid="{00000000-0005-0000-0000-0000DD030000}"/>
    <cellStyle name="Įprastas 5 4 2 8" xfId="485" xr:uid="{00000000-0005-0000-0000-0000DE030000}"/>
    <cellStyle name="Įprastas 5 4 2_8 priedas" xfId="320" xr:uid="{00000000-0005-0000-0000-0000DF030000}"/>
    <cellStyle name="Įprastas 5 4 3" xfId="356" xr:uid="{00000000-0005-0000-0000-0000E0030000}"/>
    <cellStyle name="Įprastas 5 4 3 2" xfId="357" xr:uid="{00000000-0005-0000-0000-0000E1030000}"/>
    <cellStyle name="Įprastas 5 4 3 2 2" xfId="358" xr:uid="{00000000-0005-0000-0000-0000E2030000}"/>
    <cellStyle name="Įprastas 5 4 3 2 2 2" xfId="359" xr:uid="{00000000-0005-0000-0000-0000E3030000}"/>
    <cellStyle name="Įprastas 5 4 3 2 2 2 2" xfId="708" xr:uid="{00000000-0005-0000-0000-0000E4030000}"/>
    <cellStyle name="Įprastas 5 4 3 2 2 2_8 priedas" xfId="1182" xr:uid="{00000000-0005-0000-0000-0000E5030000}"/>
    <cellStyle name="Įprastas 5 4 3 2 2 3" xfId="360" xr:uid="{00000000-0005-0000-0000-0000E6030000}"/>
    <cellStyle name="Įprastas 5 4 3 2 2 3 2" xfId="852" xr:uid="{00000000-0005-0000-0000-0000E7030000}"/>
    <cellStyle name="Įprastas 5 4 3 2 2 3_8 priedas" xfId="1046" xr:uid="{00000000-0005-0000-0000-0000E8030000}"/>
    <cellStyle name="Įprastas 5 4 3 2 2 4" xfId="564" xr:uid="{00000000-0005-0000-0000-0000E9030000}"/>
    <cellStyle name="Įprastas 5 4 3 2 2_8 priedas" xfId="1319" xr:uid="{00000000-0005-0000-0000-0000EA030000}"/>
    <cellStyle name="Įprastas 5 4 3 2 3" xfId="361" xr:uid="{00000000-0005-0000-0000-0000EB030000}"/>
    <cellStyle name="Įprastas 5 4 3 2 3 2" xfId="362" xr:uid="{00000000-0005-0000-0000-0000EC030000}"/>
    <cellStyle name="Įprastas 5 4 3 2 3 2 2" xfId="756" xr:uid="{00000000-0005-0000-0000-0000ED030000}"/>
    <cellStyle name="Įprastas 5 4 3 2 3 2_8 priedas" xfId="1134" xr:uid="{00000000-0005-0000-0000-0000EE030000}"/>
    <cellStyle name="Įprastas 5 4 3 2 3 3" xfId="363" xr:uid="{00000000-0005-0000-0000-0000EF030000}"/>
    <cellStyle name="Įprastas 5 4 3 2 3 3 2" xfId="900" xr:uid="{00000000-0005-0000-0000-0000F0030000}"/>
    <cellStyle name="Įprastas 5 4 3 2 3 3_8 priedas" xfId="998" xr:uid="{00000000-0005-0000-0000-0000F1030000}"/>
    <cellStyle name="Įprastas 5 4 3 2 3 4" xfId="612" xr:uid="{00000000-0005-0000-0000-0000F2030000}"/>
    <cellStyle name="Įprastas 5 4 3 2 3_8 priedas" xfId="1270" xr:uid="{00000000-0005-0000-0000-0000F3030000}"/>
    <cellStyle name="Įprastas 5 4 3 2 4" xfId="364" xr:uid="{00000000-0005-0000-0000-0000F4030000}"/>
    <cellStyle name="Įprastas 5 4 3 2 4 2" xfId="660" xr:uid="{00000000-0005-0000-0000-0000F5030000}"/>
    <cellStyle name="Įprastas 5 4 3 2 4_8 priedas" xfId="957" xr:uid="{00000000-0005-0000-0000-0000F6030000}"/>
    <cellStyle name="Įprastas 5 4 3 2 5" xfId="365" xr:uid="{00000000-0005-0000-0000-0000F7030000}"/>
    <cellStyle name="Įprastas 5 4 3 2 5 2" xfId="804" xr:uid="{00000000-0005-0000-0000-0000F8030000}"/>
    <cellStyle name="Įprastas 5 4 3 2 5_8 priedas" xfId="928" xr:uid="{00000000-0005-0000-0000-0000F9030000}"/>
    <cellStyle name="Įprastas 5 4 3 2 6" xfId="516" xr:uid="{00000000-0005-0000-0000-0000FA030000}"/>
    <cellStyle name="Įprastas 5 4 3 2_8 priedas" xfId="1094" xr:uid="{00000000-0005-0000-0000-0000FB030000}"/>
    <cellStyle name="Įprastas 5 4 3 3" xfId="366" xr:uid="{00000000-0005-0000-0000-0000FC030000}"/>
    <cellStyle name="Įprastas 5 4 3 3 2" xfId="367" xr:uid="{00000000-0005-0000-0000-0000FD030000}"/>
    <cellStyle name="Įprastas 5 4 3 3 2 2" xfId="684" xr:uid="{00000000-0005-0000-0000-0000FE030000}"/>
    <cellStyle name="Įprastas 5 4 3 3 2_8 priedas" xfId="1200" xr:uid="{00000000-0005-0000-0000-0000FF030000}"/>
    <cellStyle name="Įprastas 5 4 3 3 3" xfId="368" xr:uid="{00000000-0005-0000-0000-000000040000}"/>
    <cellStyle name="Įprastas 5 4 3 3 3 2" xfId="828" xr:uid="{00000000-0005-0000-0000-000001040000}"/>
    <cellStyle name="Įprastas 5 4 3 3 3_8 priedas" xfId="1066" xr:uid="{00000000-0005-0000-0000-000002040000}"/>
    <cellStyle name="Įprastas 5 4 3 3 4" xfId="540" xr:uid="{00000000-0005-0000-0000-000003040000}"/>
    <cellStyle name="Įprastas 5 4 3 3_8 priedas" xfId="937" xr:uid="{00000000-0005-0000-0000-000004040000}"/>
    <cellStyle name="Įprastas 5 4 3 4" xfId="369" xr:uid="{00000000-0005-0000-0000-000005040000}"/>
    <cellStyle name="Įprastas 5 4 3 4 2" xfId="370" xr:uid="{00000000-0005-0000-0000-000006040000}"/>
    <cellStyle name="Įprastas 5 4 3 4 2 2" xfId="732" xr:uid="{00000000-0005-0000-0000-000007040000}"/>
    <cellStyle name="Įprastas 5 4 3 4 2_8 priedas" xfId="1154" xr:uid="{00000000-0005-0000-0000-000008040000}"/>
    <cellStyle name="Įprastas 5 4 3 4 3" xfId="371" xr:uid="{00000000-0005-0000-0000-000009040000}"/>
    <cellStyle name="Įprastas 5 4 3 4 3 2" xfId="876" xr:uid="{00000000-0005-0000-0000-00000A040000}"/>
    <cellStyle name="Įprastas 5 4 3 4 3_8 priedas" xfId="1019" xr:uid="{00000000-0005-0000-0000-00000B040000}"/>
    <cellStyle name="Įprastas 5 4 3 4 4" xfId="588" xr:uid="{00000000-0005-0000-0000-00000C040000}"/>
    <cellStyle name="Įprastas 5 4 3 4_8 priedas" xfId="1291" xr:uid="{00000000-0005-0000-0000-00000D040000}"/>
    <cellStyle name="Įprastas 5 4 3 5" xfId="372" xr:uid="{00000000-0005-0000-0000-00000E040000}"/>
    <cellStyle name="Įprastas 5 4 3 5 2" xfId="636" xr:uid="{00000000-0005-0000-0000-00000F040000}"/>
    <cellStyle name="Įprastas 5 4 3 5_8 priedas" xfId="1244" xr:uid="{00000000-0005-0000-0000-000010040000}"/>
    <cellStyle name="Įprastas 5 4 3 6" xfId="373" xr:uid="{00000000-0005-0000-0000-000011040000}"/>
    <cellStyle name="Įprastas 5 4 3 6 2" xfId="780" xr:uid="{00000000-0005-0000-0000-000012040000}"/>
    <cellStyle name="Įprastas 5 4 3 6_8 priedas" xfId="1114" xr:uid="{00000000-0005-0000-0000-000013040000}"/>
    <cellStyle name="Įprastas 5 4 3 7" xfId="492" xr:uid="{00000000-0005-0000-0000-000014040000}"/>
    <cellStyle name="Įprastas 5 4 3_8 priedas" xfId="1228" xr:uid="{00000000-0005-0000-0000-000015040000}"/>
    <cellStyle name="Įprastas 5 4 4" xfId="374" xr:uid="{00000000-0005-0000-0000-000016040000}"/>
    <cellStyle name="Įprastas 5 4 4 2" xfId="375" xr:uid="{00000000-0005-0000-0000-000017040000}"/>
    <cellStyle name="Įprastas 5 4 4 2 2" xfId="376" xr:uid="{00000000-0005-0000-0000-000018040000}"/>
    <cellStyle name="Įprastas 5 4 4 2 2 2" xfId="696" xr:uid="{00000000-0005-0000-0000-000019040000}"/>
    <cellStyle name="Įprastas 5 4 4 2 2_8 priedas" xfId="1090" xr:uid="{00000000-0005-0000-0000-00001A040000}"/>
    <cellStyle name="Įprastas 5 4 4 2 3" xfId="377" xr:uid="{00000000-0005-0000-0000-00001B040000}"/>
    <cellStyle name="Įprastas 5 4 4 2 3 2" xfId="840" xr:uid="{00000000-0005-0000-0000-00001C040000}"/>
    <cellStyle name="Įprastas 5 4 4 2 3_8 priedas" xfId="1315" xr:uid="{00000000-0005-0000-0000-00001D040000}"/>
    <cellStyle name="Įprastas 5 4 4 2 4" xfId="552" xr:uid="{00000000-0005-0000-0000-00001E040000}"/>
    <cellStyle name="Įprastas 5 4 4 2_8 priedas" xfId="1224" xr:uid="{00000000-0005-0000-0000-00001F040000}"/>
    <cellStyle name="Įprastas 5 4 4 3" xfId="378" xr:uid="{00000000-0005-0000-0000-000020040000}"/>
    <cellStyle name="Įprastas 5 4 4 3 2" xfId="379" xr:uid="{00000000-0005-0000-0000-000021040000}"/>
    <cellStyle name="Įprastas 5 4 4 3 2 2" xfId="744" xr:uid="{00000000-0005-0000-0000-000022040000}"/>
    <cellStyle name="Įprastas 5 4 4 3 2_8 priedas" xfId="1042" xr:uid="{00000000-0005-0000-0000-000023040000}"/>
    <cellStyle name="Įprastas 5 4 4 3 3" xfId="380" xr:uid="{00000000-0005-0000-0000-000024040000}"/>
    <cellStyle name="Įprastas 5 4 4 3 3 2" xfId="888" xr:uid="{00000000-0005-0000-0000-000025040000}"/>
    <cellStyle name="Įprastas 5 4 4 3 3_8 priedas" xfId="1266" xr:uid="{00000000-0005-0000-0000-000026040000}"/>
    <cellStyle name="Įprastas 5 4 4 3 4" xfId="600" xr:uid="{00000000-0005-0000-0000-000027040000}"/>
    <cellStyle name="Įprastas 5 4 4 3_8 priedas" xfId="1178" xr:uid="{00000000-0005-0000-0000-000028040000}"/>
    <cellStyle name="Įprastas 5 4 4 4" xfId="381" xr:uid="{00000000-0005-0000-0000-000029040000}"/>
    <cellStyle name="Įprastas 5 4 4 4 2" xfId="648" xr:uid="{00000000-0005-0000-0000-00002A040000}"/>
    <cellStyle name="Įprastas 5 4 4 4_8 priedas" xfId="1130" xr:uid="{00000000-0005-0000-0000-00002B040000}"/>
    <cellStyle name="Įprastas 5 4 4 5" xfId="382" xr:uid="{00000000-0005-0000-0000-00002C040000}"/>
    <cellStyle name="Įprastas 5 4 4 5 2" xfId="792" xr:uid="{00000000-0005-0000-0000-00002D040000}"/>
    <cellStyle name="Įprastas 5 4 4 5_8 priedas" xfId="994" xr:uid="{00000000-0005-0000-0000-00002E040000}"/>
    <cellStyle name="Įprastas 5 4 4 6" xfId="504" xr:uid="{00000000-0005-0000-0000-00002F040000}"/>
    <cellStyle name="Įprastas 5 4 4_8 priedas" xfId="978" xr:uid="{00000000-0005-0000-0000-000030040000}"/>
    <cellStyle name="Įprastas 5 4 5" xfId="383" xr:uid="{00000000-0005-0000-0000-000031040000}"/>
    <cellStyle name="Įprastas 5 4 5 2" xfId="384" xr:uid="{00000000-0005-0000-0000-000032040000}"/>
    <cellStyle name="Įprastas 5 4 5 2 2" xfId="672" xr:uid="{00000000-0005-0000-0000-000033040000}"/>
    <cellStyle name="Įprastas 5 4 5 2_8 priedas" xfId="1212" xr:uid="{00000000-0005-0000-0000-000034040000}"/>
    <cellStyle name="Įprastas 5 4 5 3" xfId="385" xr:uid="{00000000-0005-0000-0000-000035040000}"/>
    <cellStyle name="Įprastas 5 4 5 3 2" xfId="816" xr:uid="{00000000-0005-0000-0000-000036040000}"/>
    <cellStyle name="Įprastas 5 4 5 3_8 priedas" xfId="1078" xr:uid="{00000000-0005-0000-0000-000037040000}"/>
    <cellStyle name="Įprastas 5 4 5 4" xfId="528" xr:uid="{00000000-0005-0000-0000-000038040000}"/>
    <cellStyle name="Įprastas 5 4 5_8 priedas" xfId="953" xr:uid="{00000000-0005-0000-0000-000039040000}"/>
    <cellStyle name="Įprastas 5 4 6" xfId="386" xr:uid="{00000000-0005-0000-0000-00003A040000}"/>
    <cellStyle name="Įprastas 5 4 6 2" xfId="387" xr:uid="{00000000-0005-0000-0000-00003B040000}"/>
    <cellStyle name="Įprastas 5 4 6 2 2" xfId="720" xr:uid="{00000000-0005-0000-0000-00003C040000}"/>
    <cellStyle name="Įprastas 5 4 6 2_8 priedas" xfId="1166" xr:uid="{00000000-0005-0000-0000-00003D040000}"/>
    <cellStyle name="Įprastas 5 4 6 3" xfId="388" xr:uid="{00000000-0005-0000-0000-00003E040000}"/>
    <cellStyle name="Įprastas 5 4 6 3 2" xfId="864" xr:uid="{00000000-0005-0000-0000-00003F040000}"/>
    <cellStyle name="Įprastas 5 4 6 3_8 priedas" xfId="1030" xr:uid="{00000000-0005-0000-0000-000040040000}"/>
    <cellStyle name="Įprastas 5 4 6 4" xfId="576" xr:uid="{00000000-0005-0000-0000-000041040000}"/>
    <cellStyle name="Įprastas 5 4 6_8 priedas" xfId="1303" xr:uid="{00000000-0005-0000-0000-000042040000}"/>
    <cellStyle name="Įprastas 5 4 7" xfId="389" xr:uid="{00000000-0005-0000-0000-000043040000}"/>
    <cellStyle name="Įprastas 5 4 7 2" xfId="624" xr:uid="{00000000-0005-0000-0000-000044040000}"/>
    <cellStyle name="Įprastas 5 4 7_8 priedas" xfId="1254" xr:uid="{00000000-0005-0000-0000-000045040000}"/>
    <cellStyle name="Įprastas 5 4 8" xfId="390" xr:uid="{00000000-0005-0000-0000-000046040000}"/>
    <cellStyle name="Įprastas 5 4 8 2" xfId="768" xr:uid="{00000000-0005-0000-0000-000047040000}"/>
    <cellStyle name="Įprastas 5 4 8_8 priedas" xfId="1118" xr:uid="{00000000-0005-0000-0000-000048040000}"/>
    <cellStyle name="Įprastas 5 4 9" xfId="480" xr:uid="{00000000-0005-0000-0000-000049040000}"/>
    <cellStyle name="Įprastas 5 4_8 priedas" xfId="31" xr:uid="{00000000-0005-0000-0000-00004A040000}"/>
    <cellStyle name="Įprastas 5 5" xfId="22" xr:uid="{00000000-0005-0000-0000-00004B040000}"/>
    <cellStyle name="Įprastas 5 5 2" xfId="392" xr:uid="{00000000-0005-0000-0000-00004C040000}"/>
    <cellStyle name="Įprastas 5 5 2 2" xfId="393" xr:uid="{00000000-0005-0000-0000-00004D040000}"/>
    <cellStyle name="Įprastas 5 5 2 2 2" xfId="394" xr:uid="{00000000-0005-0000-0000-00004E040000}"/>
    <cellStyle name="Įprastas 5 5 2 2 2 2" xfId="395" xr:uid="{00000000-0005-0000-0000-00004F040000}"/>
    <cellStyle name="Įprastas 5 5 2 2 2 2 2" xfId="709" xr:uid="{00000000-0005-0000-0000-000050040000}"/>
    <cellStyle name="Įprastas 5 5 2 2 2 2_8 priedas" xfId="1053" xr:uid="{00000000-0005-0000-0000-000051040000}"/>
    <cellStyle name="Įprastas 5 5 2 2 2 3" xfId="396" xr:uid="{00000000-0005-0000-0000-000052040000}"/>
    <cellStyle name="Įprastas 5 5 2 2 2 3 2" xfId="853" xr:uid="{00000000-0005-0000-0000-000053040000}"/>
    <cellStyle name="Įprastas 5 5 2 2 2 3_8 priedas" xfId="1277" xr:uid="{00000000-0005-0000-0000-000054040000}"/>
    <cellStyle name="Įprastas 5 5 2 2 2 4" xfId="565" xr:uid="{00000000-0005-0000-0000-000055040000}"/>
    <cellStyle name="Įprastas 5 5 2 2 2_8 priedas" xfId="1189" xr:uid="{00000000-0005-0000-0000-000056040000}"/>
    <cellStyle name="Įprastas 5 5 2 2 3" xfId="397" xr:uid="{00000000-0005-0000-0000-000057040000}"/>
    <cellStyle name="Įprastas 5 5 2 2 3 2" xfId="398" xr:uid="{00000000-0005-0000-0000-000058040000}"/>
    <cellStyle name="Įprastas 5 5 2 2 3 2 2" xfId="757" xr:uid="{00000000-0005-0000-0000-000059040000}"/>
    <cellStyle name="Įprastas 5 5 2 2 3 2_8 priedas" xfId="1005" xr:uid="{00000000-0005-0000-0000-00005A040000}"/>
    <cellStyle name="Įprastas 5 5 2 2 3 3" xfId="399" xr:uid="{00000000-0005-0000-0000-00005B040000}"/>
    <cellStyle name="Įprastas 5 5 2 2 3 3 2" xfId="901" xr:uid="{00000000-0005-0000-0000-00005C040000}"/>
    <cellStyle name="Įprastas 5 5 2 2 3 3_8 priedas" xfId="964" xr:uid="{00000000-0005-0000-0000-00005D040000}"/>
    <cellStyle name="Įprastas 5 5 2 2 3 4" xfId="613" xr:uid="{00000000-0005-0000-0000-00005E040000}"/>
    <cellStyle name="Įprastas 5 5 2 2 3_8 priedas" xfId="1141" xr:uid="{00000000-0005-0000-0000-00005F040000}"/>
    <cellStyle name="Įprastas 5 5 2 2 4" xfId="400" xr:uid="{00000000-0005-0000-0000-000060040000}"/>
    <cellStyle name="Įprastas 5 5 2 2 4 2" xfId="661" xr:uid="{00000000-0005-0000-0000-000061040000}"/>
    <cellStyle name="Įprastas 5 5 2 2 4_8 priedas" xfId="935" xr:uid="{00000000-0005-0000-0000-000062040000}"/>
    <cellStyle name="Įprastas 5 5 2 2 5" xfId="401" xr:uid="{00000000-0005-0000-0000-000063040000}"/>
    <cellStyle name="Įprastas 5 5 2 2 5 2" xfId="805" xr:uid="{00000000-0005-0000-0000-000064040000}"/>
    <cellStyle name="Įprastas 5 5 2 2 5_8 priedas" xfId="918" xr:uid="{00000000-0005-0000-0000-000065040000}"/>
    <cellStyle name="Įprastas 5 5 2 2 6" xfId="517" xr:uid="{00000000-0005-0000-0000-000066040000}"/>
    <cellStyle name="Įprastas 5 5 2 2_8 priedas" xfId="1326" xr:uid="{00000000-0005-0000-0000-000067040000}"/>
    <cellStyle name="Įprastas 5 5 2 3" xfId="402" xr:uid="{00000000-0005-0000-0000-000068040000}"/>
    <cellStyle name="Įprastas 5 5 2 3 2" xfId="403" xr:uid="{00000000-0005-0000-0000-000069040000}"/>
    <cellStyle name="Įprastas 5 5 2 3 2 2" xfId="685" xr:uid="{00000000-0005-0000-0000-00006A040000}"/>
    <cellStyle name="Įprastas 5 5 2 3 2_8 priedas" xfId="919" xr:uid="{00000000-0005-0000-0000-00006B040000}"/>
    <cellStyle name="Įprastas 5 5 2 3 3" xfId="404" xr:uid="{00000000-0005-0000-0000-00006C040000}"/>
    <cellStyle name="Įprastas 5 5 2 3 3 2" xfId="829" xr:uid="{00000000-0005-0000-0000-00006D040000}"/>
    <cellStyle name="Įprastas 5 5 2 3 3_8 priedas" xfId="1190" xr:uid="{00000000-0005-0000-0000-00006E040000}"/>
    <cellStyle name="Įprastas 5 5 2 3 4" xfId="541" xr:uid="{00000000-0005-0000-0000-00006F040000}"/>
    <cellStyle name="Įprastas 5 5 2 3_8 priedas" xfId="908" xr:uid="{00000000-0005-0000-0000-000070040000}"/>
    <cellStyle name="Įprastas 5 5 2 4" xfId="405" xr:uid="{00000000-0005-0000-0000-000071040000}"/>
    <cellStyle name="Įprastas 5 5 2 4 2" xfId="406" xr:uid="{00000000-0005-0000-0000-000072040000}"/>
    <cellStyle name="Įprastas 5 5 2 4 2 2" xfId="733" xr:uid="{00000000-0005-0000-0000-000073040000}"/>
    <cellStyle name="Įprastas 5 5 2 4 2_8 priedas" xfId="1280" xr:uid="{00000000-0005-0000-0000-000074040000}"/>
    <cellStyle name="Įprastas 5 5 2 4 3" xfId="407" xr:uid="{00000000-0005-0000-0000-000075040000}"/>
    <cellStyle name="Įprastas 5 5 2 4 3 2" xfId="877" xr:uid="{00000000-0005-0000-0000-000076040000}"/>
    <cellStyle name="Įprastas 5 5 2 4 3_8 priedas" xfId="1144" xr:uid="{00000000-0005-0000-0000-000077040000}"/>
    <cellStyle name="Įprastas 5 5 2 4 4" xfId="589" xr:uid="{00000000-0005-0000-0000-000078040000}"/>
    <cellStyle name="Įprastas 5 5 2 4_8 priedas" xfId="1055" xr:uid="{00000000-0005-0000-0000-000079040000}"/>
    <cellStyle name="Įprastas 5 5 2 5" xfId="408" xr:uid="{00000000-0005-0000-0000-00007A040000}"/>
    <cellStyle name="Įprastas 5 5 2 5 2" xfId="637" xr:uid="{00000000-0005-0000-0000-00007B040000}"/>
    <cellStyle name="Įprastas 5 5 2 5_8 priedas" xfId="1008" xr:uid="{00000000-0005-0000-0000-00007C040000}"/>
    <cellStyle name="Įprastas 5 5 2 6" xfId="409" xr:uid="{00000000-0005-0000-0000-00007D040000}"/>
    <cellStyle name="Įprastas 5 5 2 6 2" xfId="781" xr:uid="{00000000-0005-0000-0000-00007E040000}"/>
    <cellStyle name="Įprastas 5 5 2 6_8 priedas" xfId="1234" xr:uid="{00000000-0005-0000-0000-00007F040000}"/>
    <cellStyle name="Įprastas 5 5 2 7" xfId="493" xr:uid="{00000000-0005-0000-0000-000080040000}"/>
    <cellStyle name="Įprastas 5 5 2_8 priedas" xfId="1101" xr:uid="{00000000-0005-0000-0000-000081040000}"/>
    <cellStyle name="Įprastas 5 5 3" xfId="410" xr:uid="{00000000-0005-0000-0000-000082040000}"/>
    <cellStyle name="Įprastas 5 5 3 2" xfId="411" xr:uid="{00000000-0005-0000-0000-000083040000}"/>
    <cellStyle name="Įprastas 5 5 3 2 2" xfId="412" xr:uid="{00000000-0005-0000-0000-000084040000}"/>
    <cellStyle name="Įprastas 5 5 3 2 2 2" xfId="697" xr:uid="{00000000-0005-0000-0000-000085040000}"/>
    <cellStyle name="Įprastas 5 5 3 2 2_8 priedas" xfId="1215" xr:uid="{00000000-0005-0000-0000-000086040000}"/>
    <cellStyle name="Įprastas 5 5 3 2 3" xfId="413" xr:uid="{00000000-0005-0000-0000-000087040000}"/>
    <cellStyle name="Įprastas 5 5 3 2 3 2" xfId="841" xr:uid="{00000000-0005-0000-0000-000088040000}"/>
    <cellStyle name="Įprastas 5 5 3 2 3_8 priedas" xfId="1081" xr:uid="{00000000-0005-0000-0000-000089040000}"/>
    <cellStyle name="Įprastas 5 5 3 2 4" xfId="553" xr:uid="{00000000-0005-0000-0000-00008A040000}"/>
    <cellStyle name="Įprastas 5 5 3 2_8 priedas" xfId="967" xr:uid="{00000000-0005-0000-0000-00008B040000}"/>
    <cellStyle name="Įprastas 5 5 3 3" xfId="414" xr:uid="{00000000-0005-0000-0000-00008C040000}"/>
    <cellStyle name="Įprastas 5 5 3 3 2" xfId="415" xr:uid="{00000000-0005-0000-0000-00008D040000}"/>
    <cellStyle name="Įprastas 5 5 3 3 2 2" xfId="745" xr:uid="{00000000-0005-0000-0000-00008E040000}"/>
    <cellStyle name="Įprastas 5 5 3 3 2_8 priedas" xfId="1169" xr:uid="{00000000-0005-0000-0000-00008F040000}"/>
    <cellStyle name="Įprastas 5 5 3 3 3" xfId="416" xr:uid="{00000000-0005-0000-0000-000090040000}"/>
    <cellStyle name="Įprastas 5 5 3 3 3 2" xfId="889" xr:uid="{00000000-0005-0000-0000-000091040000}"/>
    <cellStyle name="Įprastas 5 5 3 3 3_8 priedas" xfId="1033" xr:uid="{00000000-0005-0000-0000-000092040000}"/>
    <cellStyle name="Įprastas 5 5 3 3 4" xfId="601" xr:uid="{00000000-0005-0000-0000-000093040000}"/>
    <cellStyle name="Įprastas 5 5 3 3_8 priedas" xfId="1306" xr:uid="{00000000-0005-0000-0000-000094040000}"/>
    <cellStyle name="Įprastas 5 5 3 4" xfId="417" xr:uid="{00000000-0005-0000-0000-000095040000}"/>
    <cellStyle name="Įprastas 5 5 3 4 2" xfId="649" xr:uid="{00000000-0005-0000-0000-000096040000}"/>
    <cellStyle name="Įprastas 5 5 3 4_8 priedas" xfId="1257" xr:uid="{00000000-0005-0000-0000-000097040000}"/>
    <cellStyle name="Įprastas 5 5 3 5" xfId="418" xr:uid="{00000000-0005-0000-0000-000098040000}"/>
    <cellStyle name="Įprastas 5 5 3 5 2" xfId="793" xr:uid="{00000000-0005-0000-0000-000099040000}"/>
    <cellStyle name="Įprastas 5 5 3 5_8 priedas" xfId="1121" xr:uid="{00000000-0005-0000-0000-00009A040000}"/>
    <cellStyle name="Įprastas 5 5 3 6" xfId="505" xr:uid="{00000000-0005-0000-0000-00009B040000}"/>
    <cellStyle name="Įprastas 5 5 3_8 priedas" xfId="1104" xr:uid="{00000000-0005-0000-0000-00009C040000}"/>
    <cellStyle name="Įprastas 5 5 4" xfId="419" xr:uid="{00000000-0005-0000-0000-00009D040000}"/>
    <cellStyle name="Įprastas 5 5 4 2" xfId="420" xr:uid="{00000000-0005-0000-0000-00009E040000}"/>
    <cellStyle name="Įprastas 5 5 4 2 2" xfId="673" xr:uid="{00000000-0005-0000-0000-00009F040000}"/>
    <cellStyle name="Įprastas 5 5 4 2_8 priedas" xfId="944" xr:uid="{00000000-0005-0000-0000-0000A0040000}"/>
    <cellStyle name="Įprastas 5 5 4 3" xfId="421" xr:uid="{00000000-0005-0000-0000-0000A1040000}"/>
    <cellStyle name="Įprastas 5 5 4 3 2" xfId="817" xr:uid="{00000000-0005-0000-0000-0000A2040000}"/>
    <cellStyle name="Įprastas 5 5 4 3_8 priedas" xfId="1203" xr:uid="{00000000-0005-0000-0000-0000A3040000}"/>
    <cellStyle name="Įprastas 5 5 4 4" xfId="529" xr:uid="{00000000-0005-0000-0000-0000A4040000}"/>
    <cellStyle name="Įprastas 5 5 4_8 priedas" xfId="985" xr:uid="{00000000-0005-0000-0000-0000A5040000}"/>
    <cellStyle name="Įprastas 5 5 5" xfId="422" xr:uid="{00000000-0005-0000-0000-0000A6040000}"/>
    <cellStyle name="Įprastas 5 5 5 2" xfId="423" xr:uid="{00000000-0005-0000-0000-0000A7040000}"/>
    <cellStyle name="Įprastas 5 5 5 2 2" xfId="721" xr:uid="{00000000-0005-0000-0000-0000A8040000}"/>
    <cellStyle name="Įprastas 5 5 5 2_8 priedas" xfId="1294" xr:uid="{00000000-0005-0000-0000-0000A9040000}"/>
    <cellStyle name="Įprastas 5 5 5 3" xfId="424" xr:uid="{00000000-0005-0000-0000-0000AA040000}"/>
    <cellStyle name="Įprastas 5 5 5 3 2" xfId="865" xr:uid="{00000000-0005-0000-0000-0000AB040000}"/>
    <cellStyle name="Įprastas 5 5 5 3_8 priedas" xfId="1157" xr:uid="{00000000-0005-0000-0000-0000AC040000}"/>
    <cellStyle name="Įprastas 5 5 5 4" xfId="577" xr:uid="{00000000-0005-0000-0000-0000AD040000}"/>
    <cellStyle name="Įprastas 5 5 5_8 priedas" xfId="1069" xr:uid="{00000000-0005-0000-0000-0000AE040000}"/>
    <cellStyle name="Įprastas 5 5 6" xfId="425" xr:uid="{00000000-0005-0000-0000-0000AF040000}"/>
    <cellStyle name="Įprastas 5 5 6 2" xfId="625" xr:uid="{00000000-0005-0000-0000-0000B0040000}"/>
    <cellStyle name="Įprastas 5 5 6_8 priedas" xfId="1022" xr:uid="{00000000-0005-0000-0000-0000B1040000}"/>
    <cellStyle name="Įprastas 5 5 7" xfId="426" xr:uid="{00000000-0005-0000-0000-0000B2040000}"/>
    <cellStyle name="Įprastas 5 5 7 2" xfId="769" xr:uid="{00000000-0005-0000-0000-0000B3040000}"/>
    <cellStyle name="Įprastas 5 5 7_8 priedas" xfId="1247" xr:uid="{00000000-0005-0000-0000-0000B4040000}"/>
    <cellStyle name="Įprastas 5 5 8" xfId="481" xr:uid="{00000000-0005-0000-0000-0000B5040000}"/>
    <cellStyle name="Įprastas 5 5_8 priedas" xfId="391" xr:uid="{00000000-0005-0000-0000-0000B6040000}"/>
    <cellStyle name="Įprastas 5 6" xfId="427" xr:uid="{00000000-0005-0000-0000-0000B7040000}"/>
    <cellStyle name="Įprastas 5 6 2" xfId="428" xr:uid="{00000000-0005-0000-0000-0000B8040000}"/>
    <cellStyle name="Įprastas 5 6 2 2" xfId="429" xr:uid="{00000000-0005-0000-0000-0000B9040000}"/>
    <cellStyle name="Įprastas 5 6 2 2 2" xfId="430" xr:uid="{00000000-0005-0000-0000-0000BA040000}"/>
    <cellStyle name="Įprastas 5 6 2 2 2 2" xfId="703" xr:uid="{00000000-0005-0000-0000-0000BB040000}"/>
    <cellStyle name="Įprastas 5 6 2 2 2_8 priedas" xfId="1318" xr:uid="{00000000-0005-0000-0000-0000BC040000}"/>
    <cellStyle name="Įprastas 5 6 2 2 3" xfId="431" xr:uid="{00000000-0005-0000-0000-0000BD040000}"/>
    <cellStyle name="Įprastas 5 6 2 2 3 2" xfId="847" xr:uid="{00000000-0005-0000-0000-0000BE040000}"/>
    <cellStyle name="Įprastas 5 6 2 2 3_8 priedas" xfId="1181" xr:uid="{00000000-0005-0000-0000-0000BF040000}"/>
    <cellStyle name="Įprastas 5 6 2 2 4" xfId="559" xr:uid="{00000000-0005-0000-0000-0000C0040000}"/>
    <cellStyle name="Įprastas 5 6 2 2_8 priedas" xfId="1093" xr:uid="{00000000-0005-0000-0000-0000C1040000}"/>
    <cellStyle name="Įprastas 5 6 2 3" xfId="432" xr:uid="{00000000-0005-0000-0000-0000C2040000}"/>
    <cellStyle name="Įprastas 5 6 2 3 2" xfId="433" xr:uid="{00000000-0005-0000-0000-0000C3040000}"/>
    <cellStyle name="Įprastas 5 6 2 3 2 2" xfId="751" xr:uid="{00000000-0005-0000-0000-0000C4040000}"/>
    <cellStyle name="Įprastas 5 6 2 3 2_8 priedas" xfId="1269" xr:uid="{00000000-0005-0000-0000-0000C5040000}"/>
    <cellStyle name="Įprastas 5 6 2 3 3" xfId="434" xr:uid="{00000000-0005-0000-0000-0000C6040000}"/>
    <cellStyle name="Įprastas 5 6 2 3 3 2" xfId="895" xr:uid="{00000000-0005-0000-0000-0000C7040000}"/>
    <cellStyle name="Įprastas 5 6 2 3 3_8 priedas" xfId="1133" xr:uid="{00000000-0005-0000-0000-0000C8040000}"/>
    <cellStyle name="Įprastas 5 6 2 3 4" xfId="607" xr:uid="{00000000-0005-0000-0000-0000C9040000}"/>
    <cellStyle name="Įprastas 5 6 2 3_8 priedas" xfId="1045" xr:uid="{00000000-0005-0000-0000-0000CA040000}"/>
    <cellStyle name="Įprastas 5 6 2 4" xfId="435" xr:uid="{00000000-0005-0000-0000-0000CB040000}"/>
    <cellStyle name="Įprastas 5 6 2 4 2" xfId="655" xr:uid="{00000000-0005-0000-0000-0000CC040000}"/>
    <cellStyle name="Įprastas 5 6 2 4_8 priedas" xfId="997" xr:uid="{00000000-0005-0000-0000-0000CD040000}"/>
    <cellStyle name="Įprastas 5 6 2 5" xfId="436" xr:uid="{00000000-0005-0000-0000-0000CE040000}"/>
    <cellStyle name="Įprastas 5 6 2 5 2" xfId="799" xr:uid="{00000000-0005-0000-0000-0000CF040000}"/>
    <cellStyle name="Įprastas 5 6 2 5_8 priedas" xfId="956" xr:uid="{00000000-0005-0000-0000-0000D0040000}"/>
    <cellStyle name="Įprastas 5 6 2 6" xfId="511" xr:uid="{00000000-0005-0000-0000-0000D1040000}"/>
    <cellStyle name="Įprastas 5 6 2_8 priedas" xfId="1227" xr:uid="{00000000-0005-0000-0000-0000D2040000}"/>
    <cellStyle name="Įprastas 5 6 3" xfId="437" xr:uid="{00000000-0005-0000-0000-0000D3040000}"/>
    <cellStyle name="Įprastas 5 6 3 2" xfId="438" xr:uid="{00000000-0005-0000-0000-0000D4040000}"/>
    <cellStyle name="Įprastas 5 6 3 2 2" xfId="679" xr:uid="{00000000-0005-0000-0000-0000D5040000}"/>
    <cellStyle name="Įprastas 5 6 3 2_8 priedas" xfId="936" xr:uid="{00000000-0005-0000-0000-0000D6040000}"/>
    <cellStyle name="Įprastas 5 6 3 3" xfId="439" xr:uid="{00000000-0005-0000-0000-0000D7040000}"/>
    <cellStyle name="Įprastas 5 6 3 3 2" xfId="823" xr:uid="{00000000-0005-0000-0000-0000D8040000}"/>
    <cellStyle name="Įprastas 5 6 3 3_8 priedas" xfId="1198" xr:uid="{00000000-0005-0000-0000-0000D9040000}"/>
    <cellStyle name="Įprastas 5 6 3 4" xfId="535" xr:uid="{00000000-0005-0000-0000-0000DA040000}"/>
    <cellStyle name="Įprastas 5 6 3_8 priedas" xfId="927" xr:uid="{00000000-0005-0000-0000-0000DB040000}"/>
    <cellStyle name="Įprastas 5 6 4" xfId="440" xr:uid="{00000000-0005-0000-0000-0000DC040000}"/>
    <cellStyle name="Įprastas 5 6 4 2" xfId="441" xr:uid="{00000000-0005-0000-0000-0000DD040000}"/>
    <cellStyle name="Įprastas 5 6 4 2 2" xfId="727" xr:uid="{00000000-0005-0000-0000-0000DE040000}"/>
    <cellStyle name="Įprastas 5 6 4 2_8 priedas" xfId="1289" xr:uid="{00000000-0005-0000-0000-0000DF040000}"/>
    <cellStyle name="Įprastas 5 6 4 3" xfId="442" xr:uid="{00000000-0005-0000-0000-0000E0040000}"/>
    <cellStyle name="Įprastas 5 6 4 3 2" xfId="871" xr:uid="{00000000-0005-0000-0000-0000E1040000}"/>
    <cellStyle name="Įprastas 5 6 4 3_8 priedas" xfId="1152" xr:uid="{00000000-0005-0000-0000-0000E2040000}"/>
    <cellStyle name="Įprastas 5 6 4 4" xfId="583" xr:uid="{00000000-0005-0000-0000-0000E3040000}"/>
    <cellStyle name="Įprastas 5 6 4_8 priedas" xfId="1064" xr:uid="{00000000-0005-0000-0000-0000E4040000}"/>
    <cellStyle name="Įprastas 5 6 5" xfId="443" xr:uid="{00000000-0005-0000-0000-0000E5040000}"/>
    <cellStyle name="Įprastas 5 6 5 2" xfId="631" xr:uid="{00000000-0005-0000-0000-0000E6040000}"/>
    <cellStyle name="Įprastas 5 6 5_8 priedas" xfId="1017" xr:uid="{00000000-0005-0000-0000-0000E7040000}"/>
    <cellStyle name="Įprastas 5 6 6" xfId="444" xr:uid="{00000000-0005-0000-0000-0000E8040000}"/>
    <cellStyle name="Įprastas 5 6 6 2" xfId="775" xr:uid="{00000000-0005-0000-0000-0000E9040000}"/>
    <cellStyle name="Įprastas 5 6 6_8 priedas" xfId="1242" xr:uid="{00000000-0005-0000-0000-0000EA040000}"/>
    <cellStyle name="Įprastas 5 6 7" xfId="487" xr:uid="{00000000-0005-0000-0000-0000EB040000}"/>
    <cellStyle name="Įprastas 5 6_8 priedas" xfId="981" xr:uid="{00000000-0005-0000-0000-0000EC040000}"/>
    <cellStyle name="Įprastas 5 7" xfId="445" xr:uid="{00000000-0005-0000-0000-0000ED040000}"/>
    <cellStyle name="Įprastas 5 7 2" xfId="446" xr:uid="{00000000-0005-0000-0000-0000EE040000}"/>
    <cellStyle name="Įprastas 5 7 2 2" xfId="447" xr:uid="{00000000-0005-0000-0000-0000EF040000}"/>
    <cellStyle name="Įprastas 5 7 2 2 2" xfId="691" xr:uid="{00000000-0005-0000-0000-0000F0040000}"/>
    <cellStyle name="Įprastas 5 7 2 2_8 priedas" xfId="1222" xr:uid="{00000000-0005-0000-0000-0000F1040000}"/>
    <cellStyle name="Įprastas 5 7 2 3" xfId="448" xr:uid="{00000000-0005-0000-0000-0000F2040000}"/>
    <cellStyle name="Įprastas 5 7 2 3 2" xfId="835" xr:uid="{00000000-0005-0000-0000-0000F3040000}"/>
    <cellStyle name="Įprastas 5 7 2 3_8 priedas" xfId="1088" xr:uid="{00000000-0005-0000-0000-0000F4040000}"/>
    <cellStyle name="Įprastas 5 7 2 4" xfId="547" xr:uid="{00000000-0005-0000-0000-0000F5040000}"/>
    <cellStyle name="Įprastas 5 7 2_8 priedas" xfId="976" xr:uid="{00000000-0005-0000-0000-0000F6040000}"/>
    <cellStyle name="Įprastas 5 7 3" xfId="449" xr:uid="{00000000-0005-0000-0000-0000F7040000}"/>
    <cellStyle name="Įprastas 5 7 3 2" xfId="450" xr:uid="{00000000-0005-0000-0000-0000F8040000}"/>
    <cellStyle name="Įprastas 5 7 3 2 2" xfId="739" xr:uid="{00000000-0005-0000-0000-0000F9040000}"/>
    <cellStyle name="Įprastas 5 7 3 2_8 priedas" xfId="1176" xr:uid="{00000000-0005-0000-0000-0000FA040000}"/>
    <cellStyle name="Įprastas 5 7 3 3" xfId="451" xr:uid="{00000000-0005-0000-0000-0000FB040000}"/>
    <cellStyle name="Įprastas 5 7 3 3 2" xfId="883" xr:uid="{00000000-0005-0000-0000-0000FC040000}"/>
    <cellStyle name="Įprastas 5 7 3 3_8 priedas" xfId="1040" xr:uid="{00000000-0005-0000-0000-0000FD040000}"/>
    <cellStyle name="Įprastas 5 7 3 4" xfId="595" xr:uid="{00000000-0005-0000-0000-0000FE040000}"/>
    <cellStyle name="Įprastas 5 7 3_8 priedas" xfId="1313" xr:uid="{00000000-0005-0000-0000-0000FF040000}"/>
    <cellStyle name="Įprastas 5 7 4" xfId="452" xr:uid="{00000000-0005-0000-0000-000000050000}"/>
    <cellStyle name="Įprastas 5 7 4 2" xfId="643" xr:uid="{00000000-0005-0000-0000-000001050000}"/>
    <cellStyle name="Įprastas 5 7 4_8 priedas" xfId="1264" xr:uid="{00000000-0005-0000-0000-000002050000}"/>
    <cellStyle name="Įprastas 5 7 5" xfId="453" xr:uid="{00000000-0005-0000-0000-000003050000}"/>
    <cellStyle name="Įprastas 5 7 5 2" xfId="787" xr:uid="{00000000-0005-0000-0000-000004050000}"/>
    <cellStyle name="Įprastas 5 7 5_8 priedas" xfId="1128" xr:uid="{00000000-0005-0000-0000-000005050000}"/>
    <cellStyle name="Įprastas 5 7 6" xfId="499" xr:uid="{00000000-0005-0000-0000-000006050000}"/>
    <cellStyle name="Įprastas 5 7_8 priedas" xfId="1112" xr:uid="{00000000-0005-0000-0000-000007050000}"/>
    <cellStyle name="Įprastas 5 8" xfId="454" xr:uid="{00000000-0005-0000-0000-000008050000}"/>
    <cellStyle name="Įprastas 5 8 2" xfId="455" xr:uid="{00000000-0005-0000-0000-000009050000}"/>
    <cellStyle name="Įprastas 5 8 2 2" xfId="667" xr:uid="{00000000-0005-0000-0000-00000A050000}"/>
    <cellStyle name="Įprastas 5 8 2_8 priedas" xfId="951" xr:uid="{00000000-0005-0000-0000-00000B050000}"/>
    <cellStyle name="Įprastas 5 8 3" xfId="456" xr:uid="{00000000-0005-0000-0000-00000C050000}"/>
    <cellStyle name="Įprastas 5 8 3 2" xfId="811" xr:uid="{00000000-0005-0000-0000-00000D050000}"/>
    <cellStyle name="Įprastas 5 8 3_8 priedas" xfId="1210" xr:uid="{00000000-0005-0000-0000-00000E050000}"/>
    <cellStyle name="Įprastas 5 8 4" xfId="523" xr:uid="{00000000-0005-0000-0000-00000F050000}"/>
    <cellStyle name="Įprastas 5 8_8 priedas" xfId="992" xr:uid="{00000000-0005-0000-0000-000010050000}"/>
    <cellStyle name="Įprastas 5 9" xfId="457" xr:uid="{00000000-0005-0000-0000-000011050000}"/>
    <cellStyle name="Įprastas 5 9 2" xfId="458" xr:uid="{00000000-0005-0000-0000-000012050000}"/>
    <cellStyle name="Įprastas 5 9 2 2" xfId="715" xr:uid="{00000000-0005-0000-0000-000013050000}"/>
    <cellStyle name="Įprastas 5 9 2_8 priedas" xfId="1301" xr:uid="{00000000-0005-0000-0000-000014050000}"/>
    <cellStyle name="Įprastas 5 9 3" xfId="459" xr:uid="{00000000-0005-0000-0000-000015050000}"/>
    <cellStyle name="Įprastas 5 9 3 2" xfId="859" xr:uid="{00000000-0005-0000-0000-000016050000}"/>
    <cellStyle name="Įprastas 5 9 3_8 priedas" xfId="1164" xr:uid="{00000000-0005-0000-0000-000017050000}"/>
    <cellStyle name="Įprastas 5 9 4" xfId="571" xr:uid="{00000000-0005-0000-0000-000018050000}"/>
    <cellStyle name="Įprastas 5 9_8 priedas" xfId="1076" xr:uid="{00000000-0005-0000-0000-000019050000}"/>
    <cellStyle name="Įprastas 5_8 -ES projektai" xfId="13" xr:uid="{00000000-0005-0000-0000-00001A050000}"/>
    <cellStyle name="Įprastas_8 priedas" xfId="1327" xr:uid="{00000000-0005-0000-0000-00001B050000}"/>
    <cellStyle name="Kablelis 2" xfId="19" xr:uid="{00000000-0005-0000-0000-00001C050000}"/>
    <cellStyle name="Kablelis 2 2" xfId="460" xr:uid="{00000000-0005-0000-0000-00001D050000}"/>
    <cellStyle name="Kablelis 2 2 2" xfId="461" xr:uid="{00000000-0005-0000-0000-00001E050000}"/>
    <cellStyle name="Kablelis 2 2 3" xfId="33" xr:uid="{00000000-0005-0000-0000-00001F050000}"/>
    <cellStyle name="Kablelis 2 3" xfId="462" xr:uid="{00000000-0005-0000-0000-000020050000}"/>
    <cellStyle name="Kablelis 2 3 2" xfId="463" xr:uid="{00000000-0005-0000-0000-000021050000}"/>
    <cellStyle name="Kablelis 2 3 3" xfId="464" xr:uid="{00000000-0005-0000-0000-000022050000}"/>
    <cellStyle name="Kablelis 2 4" xfId="465" xr:uid="{00000000-0005-0000-0000-000023050000}"/>
    <cellStyle name="Kablelis 2 5" xfId="32" xr:uid="{00000000-0005-0000-0000-000024050000}"/>
    <cellStyle name="Kablelis 3" xfId="20" xr:uid="{00000000-0005-0000-0000-000025050000}"/>
    <cellStyle name="Kablelis 3 2" xfId="466" xr:uid="{00000000-0005-0000-0000-000026050000}"/>
    <cellStyle name="Kablelis 3 2 2" xfId="467" xr:uid="{00000000-0005-0000-0000-000027050000}"/>
    <cellStyle name="Kablelis 3 2 3" xfId="468" xr:uid="{00000000-0005-0000-0000-000028050000}"/>
    <cellStyle name="Kablelis 3 3" xfId="469" xr:uid="{00000000-0005-0000-0000-000029050000}"/>
    <cellStyle name="Kablelis 3 3 2" xfId="470" xr:uid="{00000000-0005-0000-0000-00002A050000}"/>
    <cellStyle name="Kablelis 3 3 3" xfId="471" xr:uid="{00000000-0005-0000-0000-00002B050000}"/>
    <cellStyle name="Kablelis 3 4" xfId="472" xr:uid="{00000000-0005-0000-0000-00002C050000}"/>
    <cellStyle name="Kablelis 3 5" xfId="473" xr:uid="{00000000-0005-0000-0000-00002D050000}"/>
    <cellStyle name="Kablelis 4" xfId="474" xr:uid="{00000000-0005-0000-0000-00002E050000}"/>
    <cellStyle name="Normal_Sheet1" xfId="9" xr:uid="{00000000-0005-0000-0000-00002F05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4:J70"/>
  <sheetViews>
    <sheetView tabSelected="1" workbookViewId="0"/>
  </sheetViews>
  <sheetFormatPr defaultRowHeight="13.2" x14ac:dyDescent="0.25"/>
  <cols>
    <col min="1" max="1" width="4.6640625" customWidth="1"/>
    <col min="2" max="2" width="14.5546875" customWidth="1"/>
    <col min="3" max="3" width="62.109375" customWidth="1"/>
    <col min="4" max="4" width="16" customWidth="1"/>
    <col min="5" max="5" width="11.88671875" customWidth="1"/>
    <col min="6" max="6" width="17.44140625" customWidth="1"/>
    <col min="8" max="8" width="10.5546875" bestFit="1" customWidth="1"/>
    <col min="10" max="10" width="11.5546875" bestFit="1" customWidth="1"/>
  </cols>
  <sheetData>
    <row r="4" spans="1:8" ht="15.6" x14ac:dyDescent="0.3">
      <c r="A4" s="921" t="s">
        <v>387</v>
      </c>
      <c r="B4" s="921"/>
      <c r="C4" s="921"/>
      <c r="D4" s="921"/>
    </row>
    <row r="5" spans="1:8" ht="15.6" x14ac:dyDescent="0.3">
      <c r="A5" s="2"/>
    </row>
    <row r="6" spans="1:8" ht="15.6" x14ac:dyDescent="0.3">
      <c r="A6" s="2"/>
      <c r="C6" s="2" t="s">
        <v>521</v>
      </c>
      <c r="D6" s="2"/>
      <c r="E6" s="2"/>
      <c r="F6" s="2"/>
      <c r="G6" s="2"/>
    </row>
    <row r="7" spans="1:8" ht="13.8" thickBot="1" x14ac:dyDescent="0.3">
      <c r="D7" s="6" t="s">
        <v>485</v>
      </c>
    </row>
    <row r="8" spans="1:8" ht="40.200000000000003" thickBot="1" x14ac:dyDescent="0.35">
      <c r="A8" s="179" t="s">
        <v>199</v>
      </c>
      <c r="B8" s="180" t="s">
        <v>200</v>
      </c>
      <c r="C8" s="181" t="s">
        <v>201</v>
      </c>
      <c r="D8" s="179" t="s">
        <v>464</v>
      </c>
      <c r="H8" s="1"/>
    </row>
    <row r="9" spans="1:8" ht="13.8" thickBot="1" x14ac:dyDescent="0.3">
      <c r="A9" s="182">
        <v>1</v>
      </c>
      <c r="B9" s="183">
        <v>2</v>
      </c>
      <c r="C9" s="184">
        <v>3</v>
      </c>
      <c r="D9" s="182">
        <v>4</v>
      </c>
    </row>
    <row r="10" spans="1:8" ht="16.2" thickBot="1" x14ac:dyDescent="0.3">
      <c r="A10" s="186">
        <v>1</v>
      </c>
      <c r="B10" s="248" t="s">
        <v>202</v>
      </c>
      <c r="C10" s="249" t="s">
        <v>413</v>
      </c>
      <c r="D10" s="250">
        <f>D11+D14+D18</f>
        <v>27784</v>
      </c>
    </row>
    <row r="11" spans="1:8" ht="16.2" thickBot="1" x14ac:dyDescent="0.3">
      <c r="A11" s="186">
        <v>2</v>
      </c>
      <c r="B11" s="221" t="s">
        <v>203</v>
      </c>
      <c r="C11" s="189" t="s">
        <v>412</v>
      </c>
      <c r="D11" s="185">
        <f>D12+D13</f>
        <v>26250</v>
      </c>
    </row>
    <row r="12" spans="1:8" ht="16.2" thickBot="1" x14ac:dyDescent="0.3">
      <c r="A12" s="186">
        <v>3</v>
      </c>
      <c r="B12" s="187" t="s">
        <v>204</v>
      </c>
      <c r="C12" s="188" t="s">
        <v>205</v>
      </c>
      <c r="D12" s="185">
        <v>26232</v>
      </c>
    </row>
    <row r="13" spans="1:8" ht="16.2" thickBot="1" x14ac:dyDescent="0.3">
      <c r="A13" s="186">
        <v>4</v>
      </c>
      <c r="B13" s="187" t="s">
        <v>204</v>
      </c>
      <c r="C13" s="188" t="s">
        <v>379</v>
      </c>
      <c r="D13" s="185">
        <v>18</v>
      </c>
    </row>
    <row r="14" spans="1:8" ht="16.2" thickBot="1" x14ac:dyDescent="0.3">
      <c r="A14" s="186">
        <v>5</v>
      </c>
      <c r="B14" s="187" t="s">
        <v>206</v>
      </c>
      <c r="C14" s="189" t="s">
        <v>414</v>
      </c>
      <c r="D14" s="185">
        <f>D15+D16+D17</f>
        <v>1444</v>
      </c>
    </row>
    <row r="15" spans="1:8" ht="16.2" thickBot="1" x14ac:dyDescent="0.3">
      <c r="A15" s="186">
        <v>6</v>
      </c>
      <c r="B15" s="187" t="s">
        <v>207</v>
      </c>
      <c r="C15" s="188" t="s">
        <v>208</v>
      </c>
      <c r="D15" s="185">
        <v>1100</v>
      </c>
    </row>
    <row r="16" spans="1:8" ht="16.2" thickBot="1" x14ac:dyDescent="0.3">
      <c r="A16" s="186">
        <v>7</v>
      </c>
      <c r="B16" s="187" t="s">
        <v>209</v>
      </c>
      <c r="C16" s="188" t="s">
        <v>417</v>
      </c>
      <c r="D16" s="185">
        <v>24</v>
      </c>
    </row>
    <row r="17" spans="1:4" ht="16.2" thickBot="1" x14ac:dyDescent="0.3">
      <c r="A17" s="186">
        <v>8</v>
      </c>
      <c r="B17" s="187" t="s">
        <v>210</v>
      </c>
      <c r="C17" s="188" t="s">
        <v>211</v>
      </c>
      <c r="D17" s="185">
        <v>320</v>
      </c>
    </row>
    <row r="18" spans="1:4" ht="16.2" thickBot="1" x14ac:dyDescent="0.3">
      <c r="A18" s="186">
        <v>9</v>
      </c>
      <c r="B18" s="187" t="s">
        <v>212</v>
      </c>
      <c r="C18" s="189" t="s">
        <v>415</v>
      </c>
      <c r="D18" s="185">
        <f>D19</f>
        <v>90</v>
      </c>
    </row>
    <row r="19" spans="1:4" ht="16.2" thickBot="1" x14ac:dyDescent="0.3">
      <c r="A19" s="186">
        <v>10</v>
      </c>
      <c r="B19" s="187" t="s">
        <v>213</v>
      </c>
      <c r="C19" s="188" t="s">
        <v>214</v>
      </c>
      <c r="D19" s="185">
        <v>90</v>
      </c>
    </row>
    <row r="20" spans="1:4" ht="16.2" thickBot="1" x14ac:dyDescent="0.3">
      <c r="A20" s="186">
        <v>11</v>
      </c>
      <c r="B20" s="248" t="s">
        <v>215</v>
      </c>
      <c r="C20" s="249" t="s">
        <v>510</v>
      </c>
      <c r="D20" s="251">
        <f>D22+D28+D47+D21</f>
        <v>22048.458310000002</v>
      </c>
    </row>
    <row r="21" spans="1:4" ht="16.2" thickBot="1" x14ac:dyDescent="0.3">
      <c r="A21" s="186">
        <v>12</v>
      </c>
      <c r="B21" s="195" t="s">
        <v>368</v>
      </c>
      <c r="C21" s="189" t="s">
        <v>369</v>
      </c>
      <c r="D21" s="252">
        <v>424.05900000000003</v>
      </c>
    </row>
    <row r="22" spans="1:4" ht="16.2" thickBot="1" x14ac:dyDescent="0.3">
      <c r="A22" s="186">
        <v>13</v>
      </c>
      <c r="B22" s="195" t="s">
        <v>216</v>
      </c>
      <c r="C22" s="189" t="s">
        <v>457</v>
      </c>
      <c r="D22" s="253">
        <f>D23+D24+D25+D26+D27</f>
        <v>14085.050999999999</v>
      </c>
    </row>
    <row r="23" spans="1:4" ht="31.8" thickBot="1" x14ac:dyDescent="0.3">
      <c r="A23" s="186">
        <v>14</v>
      </c>
      <c r="B23" s="187" t="s">
        <v>217</v>
      </c>
      <c r="C23" s="188" t="s">
        <v>218</v>
      </c>
      <c r="D23" s="270">
        <v>4306.5640000000003</v>
      </c>
    </row>
    <row r="24" spans="1:4" ht="16.2" thickBot="1" x14ac:dyDescent="0.35">
      <c r="A24" s="186">
        <v>15</v>
      </c>
      <c r="B24" s="187" t="s">
        <v>219</v>
      </c>
      <c r="C24" s="190" t="s">
        <v>220</v>
      </c>
      <c r="D24" s="271">
        <v>9619.5</v>
      </c>
    </row>
    <row r="25" spans="1:4" ht="31.8" thickBot="1" x14ac:dyDescent="0.35">
      <c r="A25" s="186">
        <v>16</v>
      </c>
      <c r="B25" s="188" t="s">
        <v>221</v>
      </c>
      <c r="C25" s="192" t="s">
        <v>222</v>
      </c>
      <c r="D25" s="191">
        <v>134.9</v>
      </c>
    </row>
    <row r="26" spans="1:4" ht="31.8" thickBot="1" x14ac:dyDescent="0.35">
      <c r="A26" s="186">
        <v>17</v>
      </c>
      <c r="B26" s="188" t="s">
        <v>223</v>
      </c>
      <c r="C26" s="192" t="s">
        <v>418</v>
      </c>
      <c r="D26" s="191">
        <v>0.8</v>
      </c>
    </row>
    <row r="27" spans="1:4" ht="31.8" thickBot="1" x14ac:dyDescent="0.35">
      <c r="A27" s="186">
        <f>A26+1</f>
        <v>18</v>
      </c>
      <c r="B27" s="188" t="s">
        <v>445</v>
      </c>
      <c r="C27" s="192" t="s">
        <v>280</v>
      </c>
      <c r="D27" s="191">
        <v>23.286999999999999</v>
      </c>
    </row>
    <row r="28" spans="1:4" ht="16.2" thickBot="1" x14ac:dyDescent="0.35">
      <c r="A28" s="186">
        <v>19</v>
      </c>
      <c r="B28" s="254" t="s">
        <v>224</v>
      </c>
      <c r="C28" s="255" t="s">
        <v>507</v>
      </c>
      <c r="D28" s="335">
        <f>SUM(D29:D46)</f>
        <v>4671.8843099999995</v>
      </c>
    </row>
    <row r="29" spans="1:4" ht="31.8" thickBot="1" x14ac:dyDescent="0.35">
      <c r="A29" s="186">
        <v>20</v>
      </c>
      <c r="B29" s="188" t="s">
        <v>225</v>
      </c>
      <c r="C29" s="192" t="s">
        <v>226</v>
      </c>
      <c r="D29" s="193">
        <v>182.2</v>
      </c>
    </row>
    <row r="30" spans="1:4" ht="16.2" thickBot="1" x14ac:dyDescent="0.35">
      <c r="A30" s="186">
        <v>21</v>
      </c>
      <c r="B30" s="260" t="s">
        <v>366</v>
      </c>
      <c r="C30" s="194" t="s">
        <v>419</v>
      </c>
      <c r="D30" s="193">
        <v>131</v>
      </c>
    </row>
    <row r="31" spans="1:4" ht="31.8" thickBot="1" x14ac:dyDescent="0.35">
      <c r="A31" s="186">
        <v>22</v>
      </c>
      <c r="B31" s="188" t="s">
        <v>446</v>
      </c>
      <c r="C31" s="192" t="s">
        <v>227</v>
      </c>
      <c r="D31" s="193">
        <v>28.28</v>
      </c>
    </row>
    <row r="32" spans="1:4" ht="31.8" thickBot="1" x14ac:dyDescent="0.35">
      <c r="A32" s="186">
        <v>23</v>
      </c>
      <c r="B32" s="188" t="s">
        <v>447</v>
      </c>
      <c r="C32" s="192" t="s">
        <v>385</v>
      </c>
      <c r="D32" s="193">
        <v>110.282</v>
      </c>
    </row>
    <row r="33" spans="1:5" ht="16.2" thickBot="1" x14ac:dyDescent="0.35">
      <c r="A33" s="186">
        <v>24</v>
      </c>
      <c r="B33" s="188" t="s">
        <v>448</v>
      </c>
      <c r="C33" s="192" t="s">
        <v>372</v>
      </c>
      <c r="D33" s="193">
        <v>111.495</v>
      </c>
    </row>
    <row r="34" spans="1:5" ht="16.2" thickBot="1" x14ac:dyDescent="0.35">
      <c r="A34" s="186">
        <v>25</v>
      </c>
      <c r="B34" s="188" t="s">
        <v>367</v>
      </c>
      <c r="C34" s="192" t="s">
        <v>382</v>
      </c>
      <c r="D34" s="193">
        <v>24.678999999999998</v>
      </c>
    </row>
    <row r="35" spans="1:5" ht="31.8" thickBot="1" x14ac:dyDescent="0.35">
      <c r="A35" s="186">
        <v>26</v>
      </c>
      <c r="B35" s="190" t="s">
        <v>433</v>
      </c>
      <c r="C35" s="272" t="s">
        <v>434</v>
      </c>
      <c r="D35" s="193">
        <v>56.75</v>
      </c>
    </row>
    <row r="36" spans="1:5" ht="31.8" thickBot="1" x14ac:dyDescent="0.35">
      <c r="A36" s="186">
        <v>27</v>
      </c>
      <c r="B36" s="188" t="s">
        <v>435</v>
      </c>
      <c r="C36" s="192" t="s">
        <v>436</v>
      </c>
      <c r="D36" s="193">
        <v>46.390999999999998</v>
      </c>
    </row>
    <row r="37" spans="1:5" ht="16.2" thickBot="1" x14ac:dyDescent="0.35">
      <c r="A37" s="186">
        <v>28</v>
      </c>
      <c r="B37" s="188" t="s">
        <v>437</v>
      </c>
      <c r="C37" s="243" t="s">
        <v>438</v>
      </c>
      <c r="D37" s="193">
        <v>18.992999999999999</v>
      </c>
    </row>
    <row r="38" spans="1:5" ht="28.8" thickBot="1" x14ac:dyDescent="0.35">
      <c r="A38" s="304">
        <v>29</v>
      </c>
      <c r="B38" s="305" t="s">
        <v>439</v>
      </c>
      <c r="C38" s="306" t="s">
        <v>440</v>
      </c>
      <c r="D38" s="347">
        <v>35.238520000000001</v>
      </c>
      <c r="E38">
        <v>7.3579699999999999</v>
      </c>
    </row>
    <row r="39" spans="1:5" ht="42.6" thickBot="1" x14ac:dyDescent="0.35">
      <c r="A39" s="304">
        <v>30</v>
      </c>
      <c r="B39" s="305" t="s">
        <v>449</v>
      </c>
      <c r="C39" s="307" t="s">
        <v>441</v>
      </c>
      <c r="D39" s="766">
        <v>24.975999999999999</v>
      </c>
      <c r="E39">
        <v>13.256</v>
      </c>
    </row>
    <row r="40" spans="1:5" ht="16.2" thickBot="1" x14ac:dyDescent="0.35">
      <c r="A40" s="186">
        <v>31</v>
      </c>
      <c r="B40" s="188" t="s">
        <v>465</v>
      </c>
      <c r="C40" s="269" t="s">
        <v>466</v>
      </c>
      <c r="D40" s="299">
        <v>28.693200000000001</v>
      </c>
    </row>
    <row r="41" spans="1:5" ht="16.2" thickBot="1" x14ac:dyDescent="0.35">
      <c r="A41" s="186">
        <f>A40+1</f>
        <v>32</v>
      </c>
      <c r="B41" s="188" t="s">
        <v>467</v>
      </c>
      <c r="C41" s="269" t="s">
        <v>442</v>
      </c>
      <c r="D41" s="298">
        <v>657.9</v>
      </c>
    </row>
    <row r="42" spans="1:5" ht="30" customHeight="1" thickBot="1" x14ac:dyDescent="0.35">
      <c r="A42" s="186">
        <v>33</v>
      </c>
      <c r="B42" s="188" t="s">
        <v>491</v>
      </c>
      <c r="C42" s="269" t="s">
        <v>492</v>
      </c>
      <c r="D42" s="619">
        <v>3125.7</v>
      </c>
    </row>
    <row r="43" spans="1:5" ht="55.5" customHeight="1" thickBot="1" x14ac:dyDescent="0.35">
      <c r="A43" s="186">
        <v>34</v>
      </c>
      <c r="B43" s="188" t="s">
        <v>494</v>
      </c>
      <c r="C43" s="269" t="s">
        <v>493</v>
      </c>
      <c r="D43" s="619">
        <v>6.3719999999999999</v>
      </c>
    </row>
    <row r="44" spans="1:5" ht="34.5" customHeight="1" thickBot="1" x14ac:dyDescent="0.35">
      <c r="A44" s="304">
        <v>35</v>
      </c>
      <c r="B44" s="305" t="s">
        <v>504</v>
      </c>
      <c r="C44" s="307" t="s">
        <v>495</v>
      </c>
      <c r="D44" s="346">
        <v>14.891719999999999</v>
      </c>
      <c r="E44">
        <v>4.8070000000000004</v>
      </c>
    </row>
    <row r="45" spans="1:5" ht="55.5" customHeight="1" thickBot="1" x14ac:dyDescent="0.35">
      <c r="A45" s="186">
        <v>36</v>
      </c>
      <c r="B45" s="188" t="s">
        <v>505</v>
      </c>
      <c r="C45" s="269" t="s">
        <v>496</v>
      </c>
      <c r="D45" s="619">
        <v>59.293869999999998</v>
      </c>
    </row>
    <row r="46" spans="1:5" ht="68.25" customHeight="1" thickBot="1" x14ac:dyDescent="0.35">
      <c r="A46" s="186">
        <v>37</v>
      </c>
      <c r="B46" s="188" t="s">
        <v>506</v>
      </c>
      <c r="C46" s="603" t="s">
        <v>503</v>
      </c>
      <c r="D46" s="620">
        <v>8.7490000000000006</v>
      </c>
    </row>
    <row r="47" spans="1:5" ht="16.2" thickBot="1" x14ac:dyDescent="0.35">
      <c r="A47" s="197">
        <v>38</v>
      </c>
      <c r="B47" s="254" t="s">
        <v>228</v>
      </c>
      <c r="C47" s="255" t="s">
        <v>468</v>
      </c>
      <c r="D47" s="252">
        <f>D48+D49+D50+D51</f>
        <v>2867.4639999999999</v>
      </c>
    </row>
    <row r="48" spans="1:5" ht="16.2" thickBot="1" x14ac:dyDescent="0.35">
      <c r="A48" s="186">
        <v>39</v>
      </c>
      <c r="B48" s="187" t="s">
        <v>229</v>
      </c>
      <c r="C48" s="261" t="s">
        <v>420</v>
      </c>
      <c r="D48" s="193">
        <v>998</v>
      </c>
    </row>
    <row r="49" spans="1:7" ht="16.2" thickBot="1" x14ac:dyDescent="0.35">
      <c r="A49" s="186">
        <v>40</v>
      </c>
      <c r="B49" s="187" t="s">
        <v>230</v>
      </c>
      <c r="C49" s="194" t="s">
        <v>469</v>
      </c>
      <c r="D49" s="193"/>
    </row>
    <row r="50" spans="1:7" ht="31.8" thickBot="1" x14ac:dyDescent="0.35">
      <c r="A50" s="186">
        <f>A49+1</f>
        <v>41</v>
      </c>
      <c r="B50" s="187" t="s">
        <v>450</v>
      </c>
      <c r="C50" s="192" t="s">
        <v>427</v>
      </c>
      <c r="D50" s="193">
        <v>33.564</v>
      </c>
    </row>
    <row r="51" spans="1:7" ht="16.2" thickBot="1" x14ac:dyDescent="0.3">
      <c r="A51" s="186">
        <f t="shared" ref="A51:A62" si="0">A50+1</f>
        <v>42</v>
      </c>
      <c r="B51" s="187" t="s">
        <v>470</v>
      </c>
      <c r="C51" s="269" t="s">
        <v>442</v>
      </c>
      <c r="D51" s="193">
        <v>1835.9</v>
      </c>
    </row>
    <row r="52" spans="1:7" ht="16.2" thickBot="1" x14ac:dyDescent="0.3">
      <c r="A52" s="186">
        <f t="shared" si="0"/>
        <v>43</v>
      </c>
      <c r="B52" s="248" t="s">
        <v>231</v>
      </c>
      <c r="C52" s="249" t="s">
        <v>508</v>
      </c>
      <c r="D52" s="256">
        <f>D53+D57+D58+D61+D62</f>
        <v>3214.9229999999998</v>
      </c>
    </row>
    <row r="53" spans="1:7" ht="16.2" thickBot="1" x14ac:dyDescent="0.3">
      <c r="A53" s="186">
        <f t="shared" si="0"/>
        <v>44</v>
      </c>
      <c r="B53" s="195" t="s">
        <v>232</v>
      </c>
      <c r="C53" s="189" t="s">
        <v>509</v>
      </c>
      <c r="D53" s="196">
        <f>D54+D55+D56</f>
        <v>600.45000000000005</v>
      </c>
    </row>
    <row r="54" spans="1:7" ht="31.8" thickBot="1" x14ac:dyDescent="0.3">
      <c r="A54" s="186">
        <f t="shared" si="0"/>
        <v>45</v>
      </c>
      <c r="B54" s="187" t="s">
        <v>233</v>
      </c>
      <c r="C54" s="188" t="s">
        <v>234</v>
      </c>
      <c r="D54" s="185">
        <v>400</v>
      </c>
    </row>
    <row r="55" spans="1:7" ht="16.2" thickBot="1" x14ac:dyDescent="0.3">
      <c r="A55" s="304">
        <f t="shared" si="0"/>
        <v>46</v>
      </c>
      <c r="B55" s="621" t="s">
        <v>471</v>
      </c>
      <c r="C55" s="305" t="s">
        <v>235</v>
      </c>
      <c r="D55" s="622">
        <v>44.45</v>
      </c>
      <c r="E55">
        <v>29.45</v>
      </c>
    </row>
    <row r="56" spans="1:7" ht="16.2" thickBot="1" x14ac:dyDescent="0.3">
      <c r="A56" s="186">
        <f t="shared" si="0"/>
        <v>47</v>
      </c>
      <c r="B56" s="187" t="s">
        <v>236</v>
      </c>
      <c r="C56" s="188" t="s">
        <v>472</v>
      </c>
      <c r="D56" s="185">
        <v>156</v>
      </c>
    </row>
    <row r="57" spans="1:7" ht="16.2" thickBot="1" x14ac:dyDescent="0.3">
      <c r="A57" s="186">
        <f t="shared" si="0"/>
        <v>48</v>
      </c>
      <c r="B57" s="187" t="s">
        <v>473</v>
      </c>
      <c r="C57" s="188" t="s">
        <v>237</v>
      </c>
      <c r="D57" s="193">
        <v>1528.973</v>
      </c>
      <c r="E57">
        <v>20</v>
      </c>
    </row>
    <row r="58" spans="1:7" ht="16.2" thickBot="1" x14ac:dyDescent="0.3">
      <c r="A58" s="186">
        <f t="shared" si="0"/>
        <v>49</v>
      </c>
      <c r="B58" s="195" t="s">
        <v>474</v>
      </c>
      <c r="C58" s="189" t="s">
        <v>475</v>
      </c>
      <c r="D58" s="196">
        <f>D59+D60</f>
        <v>1040</v>
      </c>
    </row>
    <row r="59" spans="1:7" ht="16.2" thickBot="1" x14ac:dyDescent="0.3">
      <c r="A59" s="186">
        <f t="shared" si="0"/>
        <v>50</v>
      </c>
      <c r="B59" s="187" t="s">
        <v>476</v>
      </c>
      <c r="C59" s="188" t="s">
        <v>238</v>
      </c>
      <c r="D59" s="185">
        <v>40</v>
      </c>
    </row>
    <row r="60" spans="1:7" ht="16.2" thickBot="1" x14ac:dyDescent="0.3">
      <c r="A60" s="186">
        <f t="shared" si="0"/>
        <v>51</v>
      </c>
      <c r="B60" s="187" t="s">
        <v>477</v>
      </c>
      <c r="C60" s="188" t="s">
        <v>239</v>
      </c>
      <c r="D60" s="198">
        <v>1000</v>
      </c>
    </row>
    <row r="61" spans="1:7" ht="16.2" thickBot="1" x14ac:dyDescent="0.3">
      <c r="A61" s="186">
        <f t="shared" si="0"/>
        <v>52</v>
      </c>
      <c r="B61" s="187" t="s">
        <v>240</v>
      </c>
      <c r="C61" s="188" t="s">
        <v>241</v>
      </c>
      <c r="D61" s="185">
        <v>15.5</v>
      </c>
    </row>
    <row r="62" spans="1:7" ht="16.2" thickBot="1" x14ac:dyDescent="0.3">
      <c r="A62" s="186">
        <f t="shared" si="0"/>
        <v>53</v>
      </c>
      <c r="B62" s="187" t="s">
        <v>478</v>
      </c>
      <c r="C62" s="188" t="s">
        <v>242</v>
      </c>
      <c r="D62" s="185">
        <v>30</v>
      </c>
      <c r="F62" s="200"/>
      <c r="G62" s="6"/>
    </row>
    <row r="63" spans="1:7" ht="36.75" customHeight="1" thickBot="1" x14ac:dyDescent="0.35">
      <c r="A63" s="190">
        <v>54</v>
      </c>
      <c r="B63" s="257" t="s">
        <v>243</v>
      </c>
      <c r="C63" s="258" t="s">
        <v>244</v>
      </c>
      <c r="D63" s="259">
        <v>65</v>
      </c>
    </row>
    <row r="64" spans="1:7" ht="18" thickBot="1" x14ac:dyDescent="0.3">
      <c r="A64" s="304">
        <v>55</v>
      </c>
      <c r="B64" s="332"/>
      <c r="C64" s="333" t="s">
        <v>511</v>
      </c>
      <c r="D64" s="334">
        <f>D10+D20+D52+D63</f>
        <v>53112.381310000004</v>
      </c>
    </row>
    <row r="65" spans="1:10" ht="16.2" thickBot="1" x14ac:dyDescent="0.3">
      <c r="A65" s="922">
        <v>56</v>
      </c>
      <c r="B65" s="925"/>
      <c r="C65" s="211" t="s">
        <v>245</v>
      </c>
      <c r="D65" s="199">
        <f>D66+D67+D68</f>
        <v>2413.97696</v>
      </c>
      <c r="J65" s="217"/>
    </row>
    <row r="66" spans="1:10" ht="15.6" x14ac:dyDescent="0.3">
      <c r="A66" s="923"/>
      <c r="B66" s="926"/>
      <c r="C66" s="212" t="s">
        <v>246</v>
      </c>
      <c r="D66" s="213">
        <v>234.10410999999999</v>
      </c>
      <c r="F66" s="200"/>
    </row>
    <row r="67" spans="1:10" ht="15.6" x14ac:dyDescent="0.3">
      <c r="A67" s="923"/>
      <c r="B67" s="926"/>
      <c r="C67" s="212" t="s">
        <v>247</v>
      </c>
      <c r="D67" s="214">
        <v>495.64854000000003</v>
      </c>
      <c r="F67" s="200"/>
    </row>
    <row r="68" spans="1:10" ht="16.2" thickBot="1" x14ac:dyDescent="0.35">
      <c r="A68" s="924"/>
      <c r="B68" s="926"/>
      <c r="C68" s="215" t="s">
        <v>248</v>
      </c>
      <c r="D68" s="216">
        <v>1684.2243100000001</v>
      </c>
    </row>
    <row r="69" spans="1:10" ht="16.2" thickBot="1" x14ac:dyDescent="0.35">
      <c r="A69" s="222">
        <v>57</v>
      </c>
      <c r="B69" s="223"/>
      <c r="C69" s="219" t="s">
        <v>370</v>
      </c>
      <c r="D69" s="220">
        <v>1067.7</v>
      </c>
    </row>
    <row r="70" spans="1:10" ht="18" thickBot="1" x14ac:dyDescent="0.35">
      <c r="A70" s="300">
        <v>58</v>
      </c>
      <c r="B70" s="301"/>
      <c r="C70" s="302" t="s">
        <v>365</v>
      </c>
      <c r="D70" s="303">
        <f>D64+D65+D69</f>
        <v>56594.058270000001</v>
      </c>
      <c r="E70">
        <f>E55+E44+E39+E38+E57</f>
        <v>74.87097</v>
      </c>
    </row>
  </sheetData>
  <mergeCells count="3">
    <mergeCell ref="A4:D4"/>
    <mergeCell ref="A65:A68"/>
    <mergeCell ref="B65:B68"/>
  </mergeCells>
  <phoneticPr fontId="9" type="noConversion"/>
  <pageMargins left="0.23622047244094491" right="3.937007874015748E-2" top="0.74803149606299213" bottom="0.74803149606299213" header="0.31496062992125984" footer="0.31496062992125984"/>
  <pageSetup paperSize="9" scale="74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pageSetUpPr fitToPage="1"/>
  </sheetPr>
  <dimension ref="A1:E79"/>
  <sheetViews>
    <sheetView zoomScaleNormal="100" workbookViewId="0">
      <selection activeCell="B3" sqref="B3"/>
    </sheetView>
  </sheetViews>
  <sheetFormatPr defaultRowHeight="13.2" x14ac:dyDescent="0.25"/>
  <cols>
    <col min="1" max="1" width="4.5546875" customWidth="1"/>
    <col min="2" max="2" width="72" customWidth="1"/>
    <col min="3" max="3" width="21" customWidth="1"/>
    <col min="4" max="5" width="10.5546875" bestFit="1" customWidth="1"/>
  </cols>
  <sheetData>
    <row r="1" spans="1:3" ht="16.5" customHeight="1" x14ac:dyDescent="0.25">
      <c r="A1" s="169"/>
      <c r="B1" s="226"/>
      <c r="C1" s="224"/>
    </row>
    <row r="2" spans="1:3" ht="43.5" customHeight="1" x14ac:dyDescent="0.3">
      <c r="A2" s="169"/>
      <c r="B2" s="170" t="s">
        <v>386</v>
      </c>
      <c r="C2" s="6"/>
    </row>
    <row r="3" spans="1:3" ht="24.75" customHeight="1" x14ac:dyDescent="0.3">
      <c r="A3" s="169"/>
      <c r="B3" s="2" t="s">
        <v>521</v>
      </c>
      <c r="C3" s="6"/>
    </row>
    <row r="4" spans="1:3" ht="24" customHeight="1" thickBot="1" x14ac:dyDescent="0.35">
      <c r="A4" s="1"/>
      <c r="B4" s="1" t="s">
        <v>462</v>
      </c>
      <c r="C4" s="1" t="s">
        <v>485</v>
      </c>
    </row>
    <row r="5" spans="1:3" ht="31.8" thickBot="1" x14ac:dyDescent="0.3">
      <c r="A5" s="201" t="s">
        <v>249</v>
      </c>
      <c r="B5" s="202" t="s">
        <v>250</v>
      </c>
      <c r="C5" s="203" t="s">
        <v>479</v>
      </c>
    </row>
    <row r="6" spans="1:3" ht="16.2" thickBot="1" x14ac:dyDescent="0.3">
      <c r="A6" s="227">
        <v>1</v>
      </c>
      <c r="B6" s="228" t="s">
        <v>251</v>
      </c>
      <c r="C6" s="229">
        <f>C7+C8+C9</f>
        <v>32.9</v>
      </c>
    </row>
    <row r="7" spans="1:3" ht="16.2" thickBot="1" x14ac:dyDescent="0.3">
      <c r="A7" s="227">
        <v>2</v>
      </c>
      <c r="B7" s="230" t="s">
        <v>252</v>
      </c>
      <c r="C7" s="231">
        <v>26.8</v>
      </c>
    </row>
    <row r="8" spans="1:3" ht="16.2" thickBot="1" x14ac:dyDescent="0.3">
      <c r="A8" s="227">
        <v>3</v>
      </c>
      <c r="B8" s="230" t="s">
        <v>253</v>
      </c>
      <c r="C8" s="231">
        <v>5.6</v>
      </c>
    </row>
    <row r="9" spans="1:3" ht="16.2" thickBot="1" x14ac:dyDescent="0.3">
      <c r="A9" s="227">
        <v>4</v>
      </c>
      <c r="B9" s="230" t="s">
        <v>254</v>
      </c>
      <c r="C9" s="231">
        <v>0.5</v>
      </c>
    </row>
    <row r="10" spans="1:3" ht="16.2" thickBot="1" x14ac:dyDescent="0.3">
      <c r="A10" s="227">
        <v>5</v>
      </c>
      <c r="B10" s="228" t="s">
        <v>255</v>
      </c>
      <c r="C10" s="232">
        <f>C11+C12+C13</f>
        <v>1262.8999999999999</v>
      </c>
    </row>
    <row r="11" spans="1:3" ht="16.2" thickBot="1" x14ac:dyDescent="0.3">
      <c r="A11" s="227">
        <v>6</v>
      </c>
      <c r="B11" s="230" t="s">
        <v>1</v>
      </c>
      <c r="C11" s="231">
        <v>1234.5999999999999</v>
      </c>
    </row>
    <row r="12" spans="1:3" ht="16.2" thickBot="1" x14ac:dyDescent="0.3">
      <c r="A12" s="227">
        <v>7</v>
      </c>
      <c r="B12" s="230" t="s">
        <v>256</v>
      </c>
      <c r="C12" s="231">
        <v>25.3</v>
      </c>
    </row>
    <row r="13" spans="1:3" ht="16.2" thickBot="1" x14ac:dyDescent="0.3">
      <c r="A13" s="227">
        <v>8</v>
      </c>
      <c r="B13" s="230" t="s">
        <v>257</v>
      </c>
      <c r="C13" s="231">
        <v>3</v>
      </c>
    </row>
    <row r="14" spans="1:3" ht="16.2" thickBot="1" x14ac:dyDescent="0.3">
      <c r="A14" s="227">
        <v>9</v>
      </c>
      <c r="B14" s="228" t="s">
        <v>258</v>
      </c>
      <c r="C14" s="232">
        <f>C15+C16+C17+C18+C19+C20+C21</f>
        <v>2091.2999999999997</v>
      </c>
    </row>
    <row r="15" spans="1:3" ht="16.2" thickBot="1" x14ac:dyDescent="0.3">
      <c r="A15" s="227">
        <v>10</v>
      </c>
      <c r="B15" s="230" t="s">
        <v>259</v>
      </c>
      <c r="C15" s="231">
        <v>262.8</v>
      </c>
    </row>
    <row r="16" spans="1:3" ht="16.2" thickBot="1" x14ac:dyDescent="0.3">
      <c r="A16" s="227">
        <v>11</v>
      </c>
      <c r="B16" s="230" t="s">
        <v>2</v>
      </c>
      <c r="C16" s="231">
        <v>528.4</v>
      </c>
    </row>
    <row r="17" spans="1:3" ht="16.2" thickBot="1" x14ac:dyDescent="0.3">
      <c r="A17" s="227">
        <v>12</v>
      </c>
      <c r="B17" s="230" t="s">
        <v>260</v>
      </c>
      <c r="C17" s="231">
        <v>944.2</v>
      </c>
    </row>
    <row r="18" spans="1:3" ht="16.2" thickBot="1" x14ac:dyDescent="0.3">
      <c r="A18" s="227">
        <v>13</v>
      </c>
      <c r="B18" s="230" t="s">
        <v>261</v>
      </c>
      <c r="C18" s="231">
        <v>20.8</v>
      </c>
    </row>
    <row r="19" spans="1:3" ht="16.2" thickBot="1" x14ac:dyDescent="0.3">
      <c r="A19" s="227">
        <v>14</v>
      </c>
      <c r="B19" s="230" t="s">
        <v>176</v>
      </c>
      <c r="C19" s="231">
        <v>173</v>
      </c>
    </row>
    <row r="20" spans="1:3" ht="16.2" thickBot="1" x14ac:dyDescent="0.3">
      <c r="A20" s="227">
        <v>15</v>
      </c>
      <c r="B20" s="230" t="s">
        <v>187</v>
      </c>
      <c r="C20" s="231">
        <v>161</v>
      </c>
    </row>
    <row r="21" spans="1:3" ht="16.2" thickBot="1" x14ac:dyDescent="0.3">
      <c r="A21" s="227">
        <v>16</v>
      </c>
      <c r="B21" s="230" t="s">
        <v>198</v>
      </c>
      <c r="C21" s="231">
        <v>1.1000000000000001</v>
      </c>
    </row>
    <row r="22" spans="1:3" ht="16.2" thickBot="1" x14ac:dyDescent="0.3">
      <c r="A22" s="227">
        <v>17</v>
      </c>
      <c r="B22" s="228" t="s">
        <v>262</v>
      </c>
      <c r="C22" s="232">
        <f>C23+C24</f>
        <v>292.7</v>
      </c>
    </row>
    <row r="23" spans="1:3" ht="16.2" thickBot="1" x14ac:dyDescent="0.3">
      <c r="A23" s="227">
        <v>18</v>
      </c>
      <c r="B23" s="230" t="s">
        <v>263</v>
      </c>
      <c r="C23" s="231">
        <v>287.89999999999998</v>
      </c>
    </row>
    <row r="24" spans="1:3" ht="16.2" thickBot="1" x14ac:dyDescent="0.3">
      <c r="A24" s="227">
        <v>19</v>
      </c>
      <c r="B24" s="230" t="s">
        <v>264</v>
      </c>
      <c r="C24" s="231">
        <v>4.8</v>
      </c>
    </row>
    <row r="25" spans="1:3" ht="16.2" thickBot="1" x14ac:dyDescent="0.3">
      <c r="A25" s="227">
        <v>20</v>
      </c>
      <c r="B25" s="228" t="s">
        <v>265</v>
      </c>
      <c r="C25" s="232">
        <f>C26+C27</f>
        <v>566.4</v>
      </c>
    </row>
    <row r="26" spans="1:3" ht="16.2" thickBot="1" x14ac:dyDescent="0.3">
      <c r="A26" s="227">
        <v>21</v>
      </c>
      <c r="B26" s="230" t="s">
        <v>266</v>
      </c>
      <c r="C26" s="231">
        <v>279.39999999999998</v>
      </c>
    </row>
    <row r="27" spans="1:3" ht="16.2" thickBot="1" x14ac:dyDescent="0.3">
      <c r="A27" s="227">
        <v>22</v>
      </c>
      <c r="B27" s="230" t="s">
        <v>267</v>
      </c>
      <c r="C27" s="231">
        <v>287</v>
      </c>
    </row>
    <row r="28" spans="1:3" ht="16.2" thickBot="1" x14ac:dyDescent="0.3">
      <c r="A28" s="227">
        <v>23</v>
      </c>
      <c r="B28" s="228" t="s">
        <v>384</v>
      </c>
      <c r="C28" s="232">
        <f>C29+C30</f>
        <v>11.064</v>
      </c>
    </row>
    <row r="29" spans="1:3" ht="16.2" thickBot="1" x14ac:dyDescent="0.3">
      <c r="A29" s="227">
        <v>24</v>
      </c>
      <c r="B29" s="230" t="s">
        <v>268</v>
      </c>
      <c r="C29" s="231">
        <v>8.3960000000000008</v>
      </c>
    </row>
    <row r="30" spans="1:3" ht="31.8" thickBot="1" x14ac:dyDescent="0.3">
      <c r="A30" s="227">
        <v>25</v>
      </c>
      <c r="B30" s="230" t="s">
        <v>443</v>
      </c>
      <c r="C30" s="231">
        <v>2.6680000000000001</v>
      </c>
    </row>
    <row r="31" spans="1:3" ht="16.2" thickBot="1" x14ac:dyDescent="0.3">
      <c r="A31" s="227">
        <v>26</v>
      </c>
      <c r="B31" s="228" t="s">
        <v>269</v>
      </c>
      <c r="C31" s="232">
        <f>C32</f>
        <v>9.4</v>
      </c>
    </row>
    <row r="32" spans="1:3" ht="16.2" thickBot="1" x14ac:dyDescent="0.3">
      <c r="A32" s="227">
        <v>27</v>
      </c>
      <c r="B32" s="230" t="s">
        <v>270</v>
      </c>
      <c r="C32" s="231">
        <v>9.4</v>
      </c>
    </row>
    <row r="33" spans="1:3" ht="16.2" thickBot="1" x14ac:dyDescent="0.3">
      <c r="A33" s="227">
        <v>28</v>
      </c>
      <c r="B33" s="228" t="s">
        <v>271</v>
      </c>
      <c r="C33" s="232">
        <f>C34</f>
        <v>30.2</v>
      </c>
    </row>
    <row r="34" spans="1:3" ht="16.2" thickBot="1" x14ac:dyDescent="0.3">
      <c r="A34" s="227">
        <v>29</v>
      </c>
      <c r="B34" s="230" t="s">
        <v>272</v>
      </c>
      <c r="C34" s="231">
        <v>30.2</v>
      </c>
    </row>
    <row r="35" spans="1:3" ht="16.2" thickBot="1" x14ac:dyDescent="0.3">
      <c r="A35" s="227">
        <v>30</v>
      </c>
      <c r="B35" s="228" t="s">
        <v>273</v>
      </c>
      <c r="C35" s="232">
        <f>C36</f>
        <v>0.7</v>
      </c>
    </row>
    <row r="36" spans="1:3" ht="16.2" thickBot="1" x14ac:dyDescent="0.3">
      <c r="A36" s="227">
        <v>31</v>
      </c>
      <c r="B36" s="230" t="s">
        <v>274</v>
      </c>
      <c r="C36" s="231">
        <v>0.7</v>
      </c>
    </row>
    <row r="37" spans="1:3" ht="16.2" thickBot="1" x14ac:dyDescent="0.3">
      <c r="A37" s="227">
        <v>32</v>
      </c>
      <c r="B37" s="228" t="s">
        <v>275</v>
      </c>
      <c r="C37" s="232">
        <f>C38</f>
        <v>9</v>
      </c>
    </row>
    <row r="38" spans="1:3" ht="16.2" thickBot="1" x14ac:dyDescent="0.3">
      <c r="A38" s="227">
        <v>33</v>
      </c>
      <c r="B38" s="230" t="s">
        <v>276</v>
      </c>
      <c r="C38" s="231">
        <v>9</v>
      </c>
    </row>
    <row r="39" spans="1:3" ht="33" thickBot="1" x14ac:dyDescent="0.3">
      <c r="A39" s="227">
        <v>34</v>
      </c>
      <c r="B39" s="233" t="s">
        <v>486</v>
      </c>
      <c r="C39" s="234">
        <f>C6+C10+C14+C22+C25+C31+C33+C35+C37+C28</f>
        <v>4306.5639999999985</v>
      </c>
    </row>
    <row r="40" spans="1:3" ht="16.2" thickBot="1" x14ac:dyDescent="0.3">
      <c r="A40" s="227">
        <v>35</v>
      </c>
      <c r="B40" s="228" t="s">
        <v>513</v>
      </c>
      <c r="C40" s="234">
        <f>C41+C51+C53+C71+C64+L67+C66+C69</f>
        <v>17317.835310000002</v>
      </c>
    </row>
    <row r="41" spans="1:3" ht="16.2" thickBot="1" x14ac:dyDescent="0.3">
      <c r="A41" s="227">
        <v>36</v>
      </c>
      <c r="B41" s="228" t="s">
        <v>277</v>
      </c>
      <c r="C41" s="309">
        <f>C42+C43+C44+C45+C46+C48+C47+C50+C49</f>
        <v>9969.1149999999998</v>
      </c>
    </row>
    <row r="42" spans="1:3" ht="16.2" thickBot="1" x14ac:dyDescent="0.3">
      <c r="A42" s="227">
        <v>37</v>
      </c>
      <c r="B42" s="230" t="s">
        <v>220</v>
      </c>
      <c r="C42" s="276">
        <v>9619.5</v>
      </c>
    </row>
    <row r="43" spans="1:3" ht="16.2" thickBot="1" x14ac:dyDescent="0.3">
      <c r="A43" s="227">
        <v>38</v>
      </c>
      <c r="B43" s="235" t="s">
        <v>278</v>
      </c>
      <c r="C43" s="231"/>
    </row>
    <row r="44" spans="1:3" ht="31.8" thickBot="1" x14ac:dyDescent="0.3">
      <c r="A44" s="227">
        <v>39</v>
      </c>
      <c r="B44" s="235" t="s">
        <v>421</v>
      </c>
      <c r="C44" s="231">
        <v>134.9</v>
      </c>
    </row>
    <row r="45" spans="1:3" ht="31.8" thickBot="1" x14ac:dyDescent="0.3">
      <c r="A45" s="227">
        <v>40</v>
      </c>
      <c r="B45" s="236" t="s">
        <v>422</v>
      </c>
      <c r="C45" s="231">
        <v>0.8</v>
      </c>
    </row>
    <row r="46" spans="1:3" ht="31.8" thickBot="1" x14ac:dyDescent="0.3">
      <c r="A46" s="227">
        <v>41</v>
      </c>
      <c r="B46" s="230" t="s">
        <v>423</v>
      </c>
      <c r="C46" s="231">
        <v>23.286999999999999</v>
      </c>
    </row>
    <row r="47" spans="1:3" ht="16.2" thickBot="1" x14ac:dyDescent="0.3">
      <c r="A47" s="227">
        <v>42</v>
      </c>
      <c r="B47" s="230" t="s">
        <v>424</v>
      </c>
      <c r="C47" s="231">
        <v>131</v>
      </c>
    </row>
    <row r="48" spans="1:3" ht="31.8" thickBot="1" x14ac:dyDescent="0.3">
      <c r="A48" s="227">
        <v>43</v>
      </c>
      <c r="B48" s="230" t="s">
        <v>425</v>
      </c>
      <c r="C48" s="231">
        <v>28.28</v>
      </c>
    </row>
    <row r="49" spans="1:5" ht="28.8" thickBot="1" x14ac:dyDescent="0.35">
      <c r="A49" s="308">
        <v>44</v>
      </c>
      <c r="B49" s="307" t="s">
        <v>441</v>
      </c>
      <c r="C49" s="767">
        <v>24.975999999999999</v>
      </c>
      <c r="D49">
        <v>13.256</v>
      </c>
    </row>
    <row r="50" spans="1:5" ht="42.6" thickBot="1" x14ac:dyDescent="0.35">
      <c r="A50" s="227">
        <v>45</v>
      </c>
      <c r="B50" s="269" t="s">
        <v>493</v>
      </c>
      <c r="C50" s="602">
        <v>6.3719999999999999</v>
      </c>
    </row>
    <row r="51" spans="1:5" ht="16.2" thickBot="1" x14ac:dyDescent="0.3">
      <c r="A51" s="227">
        <v>46</v>
      </c>
      <c r="B51" s="228" t="s">
        <v>281</v>
      </c>
      <c r="C51" s="232">
        <f>C52</f>
        <v>33.564</v>
      </c>
    </row>
    <row r="52" spans="1:5" ht="16.2" thickBot="1" x14ac:dyDescent="0.3">
      <c r="A52" s="227">
        <v>47</v>
      </c>
      <c r="B52" s="228" t="s">
        <v>282</v>
      </c>
      <c r="C52" s="231">
        <v>33.564</v>
      </c>
    </row>
    <row r="53" spans="1:5" ht="19.5" customHeight="1" thickBot="1" x14ac:dyDescent="0.3">
      <c r="A53" s="227">
        <v>48</v>
      </c>
      <c r="B53" s="228" t="s">
        <v>258</v>
      </c>
      <c r="C53" s="237">
        <f>C54+C55+C56+C57+C58+C59+C60+C61+C62+C63</f>
        <v>3740.4217199999998</v>
      </c>
    </row>
    <row r="54" spans="1:5" ht="31.8" thickBot="1" x14ac:dyDescent="0.3">
      <c r="A54" s="227">
        <v>49</v>
      </c>
      <c r="B54" s="230" t="s">
        <v>426</v>
      </c>
      <c r="C54" s="231">
        <v>182.2</v>
      </c>
    </row>
    <row r="55" spans="1:5" ht="30.75" customHeight="1" thickBot="1" x14ac:dyDescent="0.35">
      <c r="A55" s="227">
        <v>50</v>
      </c>
      <c r="B55" s="192" t="s">
        <v>371</v>
      </c>
      <c r="C55" s="238">
        <v>111.495</v>
      </c>
    </row>
    <row r="56" spans="1:5" ht="31.8" thickBot="1" x14ac:dyDescent="0.35">
      <c r="A56" s="227">
        <v>51</v>
      </c>
      <c r="B56" s="239" t="s">
        <v>383</v>
      </c>
      <c r="C56" s="240">
        <v>110.282</v>
      </c>
    </row>
    <row r="57" spans="1:5" ht="16.2" thickBot="1" x14ac:dyDescent="0.35">
      <c r="A57" s="227">
        <v>52</v>
      </c>
      <c r="B57" s="239" t="s">
        <v>382</v>
      </c>
      <c r="C57" s="240">
        <v>24.678999999999998</v>
      </c>
    </row>
    <row r="58" spans="1:5" ht="31.8" thickBot="1" x14ac:dyDescent="0.35">
      <c r="A58" s="227">
        <v>53</v>
      </c>
      <c r="B58" s="272" t="s">
        <v>434</v>
      </c>
      <c r="C58" s="238">
        <v>56.75</v>
      </c>
      <c r="E58" s="200"/>
    </row>
    <row r="59" spans="1:5" ht="31.8" thickBot="1" x14ac:dyDescent="0.35">
      <c r="A59" s="227">
        <v>54</v>
      </c>
      <c r="B59" s="192" t="s">
        <v>436</v>
      </c>
      <c r="C59" s="238">
        <v>46.390999999999998</v>
      </c>
    </row>
    <row r="60" spans="1:5" ht="16.2" thickBot="1" x14ac:dyDescent="0.35">
      <c r="A60" s="227">
        <v>55</v>
      </c>
      <c r="B60" s="243" t="s">
        <v>438</v>
      </c>
      <c r="C60" s="238">
        <v>18.992999999999999</v>
      </c>
    </row>
    <row r="61" spans="1:5" ht="28.8" thickBot="1" x14ac:dyDescent="0.35">
      <c r="A61" s="308">
        <v>56</v>
      </c>
      <c r="B61" s="306" t="s">
        <v>440</v>
      </c>
      <c r="C61" s="347">
        <v>35.238520000000001</v>
      </c>
      <c r="D61">
        <v>7.3579699999999999</v>
      </c>
    </row>
    <row r="62" spans="1:5" ht="16.2" thickBot="1" x14ac:dyDescent="0.35">
      <c r="A62" s="227">
        <v>57</v>
      </c>
      <c r="B62" s="269" t="s">
        <v>466</v>
      </c>
      <c r="C62" s="348">
        <v>28.693200000000001</v>
      </c>
    </row>
    <row r="63" spans="1:5" ht="28.8" thickBot="1" x14ac:dyDescent="0.35">
      <c r="A63" s="227">
        <v>58</v>
      </c>
      <c r="B63" s="269" t="s">
        <v>492</v>
      </c>
      <c r="C63" s="602">
        <v>3125.7</v>
      </c>
    </row>
    <row r="64" spans="1:5" ht="16.2" thickBot="1" x14ac:dyDescent="0.35">
      <c r="A64" s="227">
        <v>59</v>
      </c>
      <c r="B64" s="277" t="s">
        <v>444</v>
      </c>
      <c r="C64" s="345">
        <f>C65</f>
        <v>2493.8000000000002</v>
      </c>
    </row>
    <row r="65" spans="1:4" ht="16.2" thickBot="1" x14ac:dyDescent="0.35">
      <c r="A65" s="227">
        <v>60</v>
      </c>
      <c r="B65" s="269" t="s">
        <v>442</v>
      </c>
      <c r="C65" s="297">
        <v>2493.8000000000002</v>
      </c>
    </row>
    <row r="66" spans="1:4" ht="16.2" thickBot="1" x14ac:dyDescent="0.35">
      <c r="A66" s="227">
        <v>61</v>
      </c>
      <c r="B66" s="277" t="s">
        <v>384</v>
      </c>
      <c r="C66" s="310">
        <f>C67+C68</f>
        <v>74.185589999999991</v>
      </c>
    </row>
    <row r="67" spans="1:4" ht="28.8" thickBot="1" x14ac:dyDescent="0.35">
      <c r="A67" s="227">
        <v>62</v>
      </c>
      <c r="B67" s="307" t="s">
        <v>495</v>
      </c>
      <c r="C67" s="346">
        <v>14.891719999999999</v>
      </c>
      <c r="D67">
        <v>4.8070000000000004</v>
      </c>
    </row>
    <row r="68" spans="1:4" ht="28.8" thickBot="1" x14ac:dyDescent="0.35">
      <c r="A68" s="227">
        <v>63</v>
      </c>
      <c r="B68" s="269" t="s">
        <v>496</v>
      </c>
      <c r="C68" s="602">
        <v>59.293869999999998</v>
      </c>
    </row>
    <row r="69" spans="1:4" ht="16.2" thickBot="1" x14ac:dyDescent="0.35">
      <c r="A69" s="227">
        <v>64</v>
      </c>
      <c r="B69" s="277" t="s">
        <v>512</v>
      </c>
      <c r="C69" s="349">
        <f>C70</f>
        <v>8.7490000000000006</v>
      </c>
    </row>
    <row r="70" spans="1:4" ht="47.4" thickBot="1" x14ac:dyDescent="0.35">
      <c r="A70" s="227">
        <v>65</v>
      </c>
      <c r="B70" s="603" t="s">
        <v>503</v>
      </c>
      <c r="C70" s="604">
        <v>8.7490000000000006</v>
      </c>
    </row>
    <row r="71" spans="1:4" ht="31.8" thickBot="1" x14ac:dyDescent="0.3">
      <c r="A71" s="227">
        <v>66</v>
      </c>
      <c r="B71" s="228" t="s">
        <v>480</v>
      </c>
      <c r="C71" s="229">
        <f>C72</f>
        <v>998</v>
      </c>
    </row>
    <row r="72" spans="1:4" ht="16.2" thickBot="1" x14ac:dyDescent="0.3">
      <c r="A72" s="227">
        <v>67</v>
      </c>
      <c r="B72" s="230" t="s">
        <v>416</v>
      </c>
      <c r="C72" s="231">
        <v>998</v>
      </c>
    </row>
    <row r="73" spans="1:4" ht="16.2" thickBot="1" x14ac:dyDescent="0.35">
      <c r="A73" s="262">
        <v>68</v>
      </c>
      <c r="B73" s="241" t="s">
        <v>487</v>
      </c>
      <c r="C73" s="242">
        <f>C39+C40</f>
        <v>21624.399310000001</v>
      </c>
      <c r="D73" s="200">
        <f>D67+D61+D49</f>
        <v>25.420970000000001</v>
      </c>
    </row>
    <row r="76" spans="1:4" x14ac:dyDescent="0.25">
      <c r="C76" s="217"/>
    </row>
    <row r="79" spans="1:4" x14ac:dyDescent="0.25">
      <c r="C79" s="200"/>
    </row>
  </sheetData>
  <phoneticPr fontId="9" type="noConversion"/>
  <pageMargins left="0.74803149606299213" right="0.74803149606299213" top="0.98425196850393704" bottom="0.98425196850393704" header="0.51181102362204722" footer="0.51181102362204722"/>
  <pageSetup paperSize="9" scale="81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V214"/>
  <sheetViews>
    <sheetView topLeftCell="A16" zoomScaleNormal="100" workbookViewId="0">
      <selection activeCell="M216" sqref="M216"/>
    </sheetView>
  </sheetViews>
  <sheetFormatPr defaultRowHeight="13.2" x14ac:dyDescent="0.25"/>
  <cols>
    <col min="1" max="1" width="4.5546875" customWidth="1"/>
    <col min="2" max="2" width="41.88671875" customWidth="1"/>
    <col min="3" max="3" width="10.44140625" customWidth="1"/>
    <col min="4" max="4" width="10.5546875" customWidth="1"/>
    <col min="5" max="5" width="9.5546875" customWidth="1"/>
    <col min="6" max="6" width="8.33203125" customWidth="1"/>
    <col min="7" max="8" width="9.5546875" customWidth="1"/>
    <col min="9" max="9" width="9.44140625" customWidth="1"/>
    <col min="10" max="10" width="7.44140625" customWidth="1"/>
    <col min="11" max="11" width="8.33203125" customWidth="1"/>
    <col min="12" max="12" width="8.5546875" customWidth="1"/>
    <col min="13" max="13" width="9.44140625" customWidth="1"/>
    <col min="14" max="14" width="8.5546875" customWidth="1"/>
    <col min="15" max="15" width="8.44140625" customWidth="1"/>
    <col min="16" max="16" width="8.6640625" customWidth="1"/>
    <col min="17" max="17" width="8.5546875" customWidth="1"/>
    <col min="18" max="18" width="6" customWidth="1"/>
    <col min="19" max="19" width="8.33203125" customWidth="1"/>
    <col min="20" max="20" width="8" customWidth="1"/>
    <col min="21" max="21" width="7.44140625" customWidth="1"/>
    <col min="22" max="22" width="6.44140625" customWidth="1"/>
  </cols>
  <sheetData>
    <row r="2" spans="1:22" x14ac:dyDescent="0.25">
      <c r="R2" s="9" t="s">
        <v>24</v>
      </c>
    </row>
    <row r="3" spans="1:22" x14ac:dyDescent="0.25">
      <c r="C3" s="927" t="s">
        <v>172</v>
      </c>
      <c r="D3" s="927"/>
      <c r="E3" s="927"/>
      <c r="F3" s="927"/>
      <c r="G3" s="927"/>
      <c r="H3" s="927"/>
      <c r="I3" s="927"/>
      <c r="J3" s="927"/>
      <c r="P3" s="9"/>
      <c r="R3" s="9" t="s">
        <v>173</v>
      </c>
      <c r="S3" s="3"/>
      <c r="T3" s="3"/>
      <c r="U3" s="4"/>
      <c r="V3" s="4"/>
    </row>
    <row r="4" spans="1:22" x14ac:dyDescent="0.25">
      <c r="B4" s="59"/>
      <c r="C4" s="927" t="s">
        <v>71</v>
      </c>
      <c r="D4" s="927"/>
      <c r="E4" s="927"/>
      <c r="F4" s="927"/>
      <c r="G4" s="927"/>
      <c r="H4" s="927"/>
      <c r="I4" s="927"/>
      <c r="P4" s="9"/>
      <c r="Q4" s="3"/>
      <c r="R4" s="9" t="s">
        <v>72</v>
      </c>
    </row>
    <row r="5" spans="1:22" ht="13.8" thickBot="1" x14ac:dyDescent="0.3">
      <c r="P5" s="9"/>
      <c r="T5" s="6" t="s">
        <v>73</v>
      </c>
    </row>
    <row r="6" spans="1:22" x14ac:dyDescent="0.25">
      <c r="A6" s="939"/>
      <c r="B6" s="941" t="s">
        <v>39</v>
      </c>
      <c r="C6" s="944" t="s">
        <v>40</v>
      </c>
      <c r="D6" s="934" t="s">
        <v>41</v>
      </c>
      <c r="E6" s="934"/>
      <c r="F6" s="935"/>
      <c r="G6" s="944" t="s">
        <v>42</v>
      </c>
      <c r="H6" s="934" t="s">
        <v>41</v>
      </c>
      <c r="I6" s="934"/>
      <c r="J6" s="936"/>
      <c r="K6" s="931" t="s">
        <v>174</v>
      </c>
      <c r="L6" s="934" t="s">
        <v>41</v>
      </c>
      <c r="M6" s="934"/>
      <c r="N6" s="935"/>
      <c r="O6" s="931" t="s">
        <v>43</v>
      </c>
      <c r="P6" s="934" t="s">
        <v>41</v>
      </c>
      <c r="Q6" s="934"/>
      <c r="R6" s="935"/>
      <c r="S6" s="931" t="s">
        <v>44</v>
      </c>
      <c r="T6" s="934" t="s">
        <v>41</v>
      </c>
      <c r="U6" s="934"/>
      <c r="V6" s="935"/>
    </row>
    <row r="7" spans="1:22" x14ac:dyDescent="0.25">
      <c r="A7" s="940"/>
      <c r="B7" s="942"/>
      <c r="C7" s="945"/>
      <c r="D7" s="928" t="s">
        <v>45</v>
      </c>
      <c r="E7" s="928"/>
      <c r="F7" s="937" t="s">
        <v>46</v>
      </c>
      <c r="G7" s="945"/>
      <c r="H7" s="928" t="s">
        <v>45</v>
      </c>
      <c r="I7" s="928"/>
      <c r="J7" s="929" t="s">
        <v>46</v>
      </c>
      <c r="K7" s="932"/>
      <c r="L7" s="928" t="s">
        <v>45</v>
      </c>
      <c r="M7" s="928"/>
      <c r="N7" s="937" t="s">
        <v>46</v>
      </c>
      <c r="O7" s="932"/>
      <c r="P7" s="928" t="s">
        <v>45</v>
      </c>
      <c r="Q7" s="928"/>
      <c r="R7" s="937" t="s">
        <v>46</v>
      </c>
      <c r="S7" s="932"/>
      <c r="T7" s="928" t="s">
        <v>45</v>
      </c>
      <c r="U7" s="928"/>
      <c r="V7" s="937" t="s">
        <v>46</v>
      </c>
    </row>
    <row r="8" spans="1:22" ht="46.2" thickBot="1" x14ac:dyDescent="0.3">
      <c r="A8" s="940"/>
      <c r="B8" s="943"/>
      <c r="C8" s="946"/>
      <c r="D8" s="60" t="s">
        <v>40</v>
      </c>
      <c r="E8" s="61" t="s">
        <v>47</v>
      </c>
      <c r="F8" s="938"/>
      <c r="G8" s="946"/>
      <c r="H8" s="60" t="s">
        <v>40</v>
      </c>
      <c r="I8" s="61" t="s">
        <v>47</v>
      </c>
      <c r="J8" s="930"/>
      <c r="K8" s="933"/>
      <c r="L8" s="60" t="s">
        <v>40</v>
      </c>
      <c r="M8" s="61" t="s">
        <v>47</v>
      </c>
      <c r="N8" s="938"/>
      <c r="O8" s="933"/>
      <c r="P8" s="60" t="s">
        <v>40</v>
      </c>
      <c r="Q8" s="61" t="s">
        <v>47</v>
      </c>
      <c r="R8" s="938"/>
      <c r="S8" s="933"/>
      <c r="T8" s="60" t="s">
        <v>40</v>
      </c>
      <c r="U8" s="61" t="s">
        <v>47</v>
      </c>
      <c r="V8" s="938"/>
    </row>
    <row r="9" spans="1:22" ht="28.2" thickBot="1" x14ac:dyDescent="0.3">
      <c r="A9" s="62">
        <v>1</v>
      </c>
      <c r="B9" s="63" t="s">
        <v>74</v>
      </c>
      <c r="C9" s="54">
        <f t="shared" ref="C9:F25" si="0">G9+K9+O9+S9</f>
        <v>0</v>
      </c>
      <c r="D9" s="52">
        <f t="shared" si="0"/>
        <v>0</v>
      </c>
      <c r="E9" s="52">
        <f t="shared" si="0"/>
        <v>0</v>
      </c>
      <c r="F9" s="54">
        <f t="shared" si="0"/>
        <v>0</v>
      </c>
      <c r="G9" s="64">
        <f>G13+G17+G18+G20+G25+G28+G31+SUM(G33:G43)+G23+G10</f>
        <v>0</v>
      </c>
      <c r="H9" s="65">
        <f>H13+H17+H18+H20+H25+H28+H31+SUM(H33:H43)+H23+H10</f>
        <v>0</v>
      </c>
      <c r="I9" s="65">
        <f>I13+I17+I18+I20+I25+I28+I31+SUM(I33:I43)+I23+I10</f>
        <v>0</v>
      </c>
      <c r="J9" s="66">
        <f>J13+J17+J18+J20+J25+J28+J31+SUM(J33:J43)+J23+J10</f>
        <v>0</v>
      </c>
      <c r="K9" s="65">
        <f>K13+K17+K18+K20+K25+K28+K31+SUM(K33:K43)</f>
        <v>0</v>
      </c>
      <c r="L9" s="52">
        <f>L13+L18+SUM(L33:L43)</f>
        <v>0</v>
      </c>
      <c r="M9" s="52">
        <f>M13+M17+M18+M20+M25+M28+M31+SUM(M33:M43)</f>
        <v>0</v>
      </c>
      <c r="N9" s="55"/>
      <c r="O9" s="64"/>
      <c r="P9" s="52"/>
      <c r="Q9" s="52"/>
      <c r="R9" s="57"/>
      <c r="S9" s="64">
        <f>S13+S17+S18+S20+S25+S28+S31+SUM(S33:S43)</f>
        <v>0</v>
      </c>
      <c r="T9" s="52">
        <f>T20+SUM(T34:T43)</f>
        <v>0</v>
      </c>
      <c r="U9" s="52">
        <f>U20+SUM(U34:U43)</f>
        <v>0</v>
      </c>
      <c r="V9" s="57"/>
    </row>
    <row r="10" spans="1:22" x14ac:dyDescent="0.25">
      <c r="A10" s="67">
        <v>2</v>
      </c>
      <c r="B10" s="68" t="s">
        <v>48</v>
      </c>
      <c r="C10" s="69">
        <f t="shared" si="0"/>
        <v>0</v>
      </c>
      <c r="D10" s="69">
        <f>H10+L10+P10+T10</f>
        <v>0</v>
      </c>
      <c r="E10" s="69">
        <f>I10+M10+Q10+U10</f>
        <v>0</v>
      </c>
      <c r="F10" s="70"/>
      <c r="G10" s="71">
        <f>G11+G12</f>
        <v>0</v>
      </c>
      <c r="H10" s="72">
        <f>H11+H12</f>
        <v>0</v>
      </c>
      <c r="I10" s="72">
        <f>I11+I12</f>
        <v>0</v>
      </c>
      <c r="J10" s="73"/>
      <c r="K10" s="69"/>
      <c r="L10" s="74"/>
      <c r="M10" s="74"/>
      <c r="N10" s="75"/>
      <c r="O10" s="76"/>
      <c r="P10" s="74"/>
      <c r="Q10" s="74"/>
      <c r="R10" s="77"/>
      <c r="S10" s="76"/>
      <c r="T10" s="74"/>
      <c r="U10" s="74"/>
      <c r="V10" s="77"/>
    </row>
    <row r="11" spans="1:22" x14ac:dyDescent="0.25">
      <c r="A11" s="67">
        <v>3</v>
      </c>
      <c r="B11" s="10" t="s">
        <v>49</v>
      </c>
      <c r="C11" s="11">
        <f t="shared" si="0"/>
        <v>0</v>
      </c>
      <c r="D11" s="11">
        <f>H11+L11+P11+T11</f>
        <v>0</v>
      </c>
      <c r="E11" s="11">
        <f>I11+M11+Q11+U11</f>
        <v>0</v>
      </c>
      <c r="F11" s="12"/>
      <c r="G11" s="13">
        <f>H11+J11</f>
        <v>0</v>
      </c>
      <c r="H11" s="14"/>
      <c r="I11" s="14"/>
      <c r="J11" s="77"/>
      <c r="K11" s="78"/>
      <c r="L11" s="74"/>
      <c r="M11" s="74"/>
      <c r="N11" s="78"/>
      <c r="O11" s="79"/>
      <c r="P11" s="74"/>
      <c r="Q11" s="74"/>
      <c r="R11" s="80"/>
      <c r="S11" s="79"/>
      <c r="T11" s="74"/>
      <c r="U11" s="74"/>
      <c r="V11" s="80"/>
    </row>
    <row r="12" spans="1:22" x14ac:dyDescent="0.25">
      <c r="A12" s="67">
        <v>4</v>
      </c>
      <c r="B12" s="15" t="s">
        <v>50</v>
      </c>
      <c r="C12" s="11">
        <f t="shared" si="0"/>
        <v>0</v>
      </c>
      <c r="D12" s="11">
        <f t="shared" si="0"/>
        <v>0</v>
      </c>
      <c r="E12" s="16">
        <f t="shared" si="0"/>
        <v>0</v>
      </c>
      <c r="F12" s="12"/>
      <c r="G12" s="13">
        <f>H12+J12</f>
        <v>0</v>
      </c>
      <c r="H12" s="17"/>
      <c r="I12" s="14"/>
      <c r="J12" s="77"/>
      <c r="K12" s="78"/>
      <c r="L12" s="74"/>
      <c r="M12" s="74"/>
      <c r="N12" s="78"/>
      <c r="O12" s="79"/>
      <c r="P12" s="74"/>
      <c r="Q12" s="74"/>
      <c r="R12" s="80"/>
      <c r="S12" s="79"/>
      <c r="T12" s="74"/>
      <c r="U12" s="74"/>
      <c r="V12" s="80"/>
    </row>
    <row r="13" spans="1:22" x14ac:dyDescent="0.25">
      <c r="A13" s="67">
        <v>5</v>
      </c>
      <c r="B13" s="81" t="s">
        <v>75</v>
      </c>
      <c r="C13" s="69">
        <f t="shared" si="0"/>
        <v>0</v>
      </c>
      <c r="D13" s="74">
        <f t="shared" ref="D13:J13" si="1">SUM(D14:D16)</f>
        <v>0</v>
      </c>
      <c r="E13" s="74">
        <f t="shared" si="1"/>
        <v>0</v>
      </c>
      <c r="F13" s="75">
        <f t="shared" si="1"/>
        <v>0</v>
      </c>
      <c r="G13" s="76">
        <f t="shared" si="1"/>
        <v>0</v>
      </c>
      <c r="H13" s="74">
        <f t="shared" si="1"/>
        <v>0</v>
      </c>
      <c r="I13" s="74">
        <f t="shared" si="1"/>
        <v>0</v>
      </c>
      <c r="J13" s="77">
        <f t="shared" si="1"/>
        <v>0</v>
      </c>
      <c r="K13" s="78">
        <f>K14+K15+K16</f>
        <v>0</v>
      </c>
      <c r="L13" s="20">
        <f>L14+L15+L16</f>
        <v>0</v>
      </c>
      <c r="M13" s="20">
        <f>M14+M15+M16</f>
        <v>0</v>
      </c>
      <c r="N13" s="78"/>
      <c r="O13" s="79"/>
      <c r="P13" s="74"/>
      <c r="Q13" s="74"/>
      <c r="R13" s="80"/>
      <c r="S13" s="79"/>
      <c r="T13" s="74"/>
      <c r="U13" s="74"/>
      <c r="V13" s="80"/>
    </row>
    <row r="14" spans="1:22" x14ac:dyDescent="0.25">
      <c r="A14" s="82">
        <f>+A13+1</f>
        <v>6</v>
      </c>
      <c r="B14" s="32" t="s">
        <v>76</v>
      </c>
      <c r="C14" s="11">
        <f t="shared" si="0"/>
        <v>0</v>
      </c>
      <c r="D14" s="16">
        <f t="shared" si="0"/>
        <v>0</v>
      </c>
      <c r="E14" s="16">
        <f t="shared" si="0"/>
        <v>0</v>
      </c>
      <c r="F14" s="16">
        <f t="shared" si="0"/>
        <v>0</v>
      </c>
      <c r="G14" s="13">
        <f t="shared" ref="G14:G24" si="2">H14+J14</f>
        <v>0</v>
      </c>
      <c r="H14" s="16"/>
      <c r="I14" s="83"/>
      <c r="J14" s="84"/>
      <c r="K14" s="11">
        <f>L14+N14</f>
        <v>0</v>
      </c>
      <c r="L14" s="85"/>
      <c r="M14" s="83"/>
      <c r="N14" s="86"/>
      <c r="O14" s="87"/>
      <c r="P14" s="85"/>
      <c r="Q14" s="85"/>
      <c r="R14" s="84"/>
      <c r="S14" s="13"/>
      <c r="T14" s="85"/>
      <c r="U14" s="85"/>
      <c r="V14" s="84"/>
    </row>
    <row r="15" spans="1:22" x14ac:dyDescent="0.25">
      <c r="A15" s="82">
        <v>7</v>
      </c>
      <c r="B15" s="32" t="s">
        <v>77</v>
      </c>
      <c r="C15" s="11">
        <f t="shared" si="0"/>
        <v>0</v>
      </c>
      <c r="D15" s="85">
        <f t="shared" si="0"/>
        <v>0</v>
      </c>
      <c r="E15" s="85"/>
      <c r="F15" s="75"/>
      <c r="G15" s="13">
        <f t="shared" si="2"/>
        <v>0</v>
      </c>
      <c r="H15" s="85"/>
      <c r="I15" s="85"/>
      <c r="J15" s="84"/>
      <c r="K15" s="19"/>
      <c r="L15" s="85"/>
      <c r="M15" s="85"/>
      <c r="N15" s="86"/>
      <c r="O15" s="87"/>
      <c r="P15" s="85"/>
      <c r="Q15" s="85"/>
      <c r="R15" s="84"/>
      <c r="S15" s="87"/>
      <c r="T15" s="85"/>
      <c r="U15" s="85"/>
      <c r="V15" s="84"/>
    </row>
    <row r="16" spans="1:22" x14ac:dyDescent="0.25">
      <c r="A16" s="82">
        <f>+A15+1</f>
        <v>8</v>
      </c>
      <c r="B16" s="32" t="s">
        <v>78</v>
      </c>
      <c r="C16" s="11">
        <f t="shared" si="0"/>
        <v>0</v>
      </c>
      <c r="D16" s="85">
        <f t="shared" si="0"/>
        <v>0</v>
      </c>
      <c r="E16" s="85"/>
      <c r="F16" s="75"/>
      <c r="G16" s="13">
        <f t="shared" si="2"/>
        <v>0</v>
      </c>
      <c r="H16" s="85"/>
      <c r="I16" s="85"/>
      <c r="J16" s="84"/>
      <c r="K16" s="19"/>
      <c r="L16" s="85"/>
      <c r="M16" s="85"/>
      <c r="N16" s="86"/>
      <c r="O16" s="87"/>
      <c r="P16" s="85"/>
      <c r="Q16" s="85"/>
      <c r="R16" s="84"/>
      <c r="S16" s="87"/>
      <c r="T16" s="85"/>
      <c r="U16" s="85"/>
      <c r="V16" s="84"/>
    </row>
    <row r="17" spans="1:22" x14ac:dyDescent="0.25">
      <c r="A17" s="82">
        <v>9</v>
      </c>
      <c r="B17" s="18" t="s">
        <v>79</v>
      </c>
      <c r="C17" s="19">
        <f t="shared" si="0"/>
        <v>0</v>
      </c>
      <c r="D17" s="20">
        <f t="shared" si="0"/>
        <v>0</v>
      </c>
      <c r="E17" s="20">
        <f>I17+M17+Q17+U17</f>
        <v>0</v>
      </c>
      <c r="F17" s="86"/>
      <c r="G17" s="22">
        <f t="shared" si="2"/>
        <v>0</v>
      </c>
      <c r="H17" s="20"/>
      <c r="I17" s="20"/>
      <c r="J17" s="84"/>
      <c r="K17" s="19"/>
      <c r="L17" s="85"/>
      <c r="M17" s="85"/>
      <c r="N17" s="86"/>
      <c r="O17" s="87"/>
      <c r="P17" s="85"/>
      <c r="Q17" s="85"/>
      <c r="R17" s="84"/>
      <c r="S17" s="87"/>
      <c r="T17" s="85"/>
      <c r="U17" s="85"/>
      <c r="V17" s="84"/>
    </row>
    <row r="18" spans="1:22" x14ac:dyDescent="0.25">
      <c r="A18" s="82">
        <v>10</v>
      </c>
      <c r="B18" s="18" t="s">
        <v>80</v>
      </c>
      <c r="C18" s="19">
        <f t="shared" si="0"/>
        <v>0</v>
      </c>
      <c r="D18" s="20">
        <f t="shared" si="0"/>
        <v>0</v>
      </c>
      <c r="E18" s="20"/>
      <c r="F18" s="86"/>
      <c r="G18" s="22"/>
      <c r="H18" s="88"/>
      <c r="I18" s="20"/>
      <c r="J18" s="89"/>
      <c r="K18" s="88">
        <f>K19</f>
        <v>0</v>
      </c>
      <c r="L18" s="20">
        <f>L19</f>
        <v>0</v>
      </c>
      <c r="M18" s="85"/>
      <c r="N18" s="86"/>
      <c r="O18" s="87"/>
      <c r="P18" s="85"/>
      <c r="Q18" s="85"/>
      <c r="R18" s="84"/>
      <c r="S18" s="87"/>
      <c r="T18" s="85"/>
      <c r="U18" s="85"/>
      <c r="V18" s="84"/>
    </row>
    <row r="19" spans="1:22" x14ac:dyDescent="0.25">
      <c r="A19" s="82">
        <v>11</v>
      </c>
      <c r="B19" s="32" t="s">
        <v>81</v>
      </c>
      <c r="C19" s="11">
        <f t="shared" si="0"/>
        <v>0</v>
      </c>
      <c r="D19" s="16">
        <f t="shared" si="0"/>
        <v>0</v>
      </c>
      <c r="E19" s="20"/>
      <c r="F19" s="86"/>
      <c r="G19" s="13"/>
      <c r="H19" s="29"/>
      <c r="I19" s="20"/>
      <c r="J19" s="89"/>
      <c r="K19" s="29">
        <f>L19+M19+N19</f>
        <v>0</v>
      </c>
      <c r="L19" s="85"/>
      <c r="M19" s="85"/>
      <c r="N19" s="86"/>
      <c r="O19" s="87"/>
      <c r="P19" s="85"/>
      <c r="Q19" s="85"/>
      <c r="R19" s="84"/>
      <c r="S19" s="87"/>
      <c r="T19" s="85"/>
      <c r="U19" s="85"/>
      <c r="V19" s="84"/>
    </row>
    <row r="20" spans="1:22" x14ac:dyDescent="0.25">
      <c r="A20" s="82">
        <v>12</v>
      </c>
      <c r="B20" s="18" t="s">
        <v>34</v>
      </c>
      <c r="C20" s="19">
        <f t="shared" si="0"/>
        <v>0</v>
      </c>
      <c r="D20" s="20">
        <f t="shared" si="0"/>
        <v>0</v>
      </c>
      <c r="E20" s="20"/>
      <c r="F20" s="21"/>
      <c r="G20" s="27">
        <f t="shared" si="2"/>
        <v>0</v>
      </c>
      <c r="H20" s="20">
        <f>H21+H22</f>
        <v>0</v>
      </c>
      <c r="I20" s="20"/>
      <c r="J20" s="28"/>
      <c r="K20" s="88"/>
      <c r="L20" s="20"/>
      <c r="M20" s="20"/>
      <c r="N20" s="88"/>
      <c r="O20" s="27"/>
      <c r="P20" s="20"/>
      <c r="Q20" s="20"/>
      <c r="R20" s="28"/>
      <c r="S20" s="27">
        <f>S21+S22</f>
        <v>0</v>
      </c>
      <c r="T20" s="20">
        <f>T21+T22</f>
        <v>0</v>
      </c>
      <c r="U20" s="20"/>
      <c r="V20" s="7"/>
    </row>
    <row r="21" spans="1:22" x14ac:dyDescent="0.25">
      <c r="A21" s="82">
        <v>13</v>
      </c>
      <c r="B21" s="32" t="s">
        <v>82</v>
      </c>
      <c r="C21" s="11">
        <f t="shared" si="0"/>
        <v>0</v>
      </c>
      <c r="D21" s="85">
        <f t="shared" si="0"/>
        <v>0</v>
      </c>
      <c r="E21" s="85"/>
      <c r="F21" s="86"/>
      <c r="G21" s="13">
        <f t="shared" si="2"/>
        <v>0</v>
      </c>
      <c r="H21" s="85"/>
      <c r="I21" s="85"/>
      <c r="J21" s="84"/>
      <c r="K21" s="19"/>
      <c r="L21" s="86"/>
      <c r="M21" s="85"/>
      <c r="N21" s="86"/>
      <c r="O21" s="87"/>
      <c r="P21" s="85"/>
      <c r="Q21" s="85"/>
      <c r="R21" s="84"/>
      <c r="S21" s="87"/>
      <c r="T21" s="85"/>
      <c r="U21" s="85"/>
      <c r="V21" s="84"/>
    </row>
    <row r="22" spans="1:22" ht="15.6" x14ac:dyDescent="0.3">
      <c r="A22" s="82">
        <v>14</v>
      </c>
      <c r="B22" s="32" t="s">
        <v>83</v>
      </c>
      <c r="C22" s="11">
        <f t="shared" si="0"/>
        <v>0</v>
      </c>
      <c r="D22" s="85">
        <f t="shared" si="0"/>
        <v>0</v>
      </c>
      <c r="E22" s="85"/>
      <c r="F22" s="86"/>
      <c r="G22" s="90"/>
      <c r="H22" s="85"/>
      <c r="I22" s="85"/>
      <c r="J22" s="84"/>
      <c r="K22" s="91"/>
      <c r="L22" s="86"/>
      <c r="M22" s="85"/>
      <c r="N22" s="86"/>
      <c r="O22" s="87"/>
      <c r="P22" s="85"/>
      <c r="Q22" s="85"/>
      <c r="R22" s="84"/>
      <c r="S22" s="13">
        <f>T22+V22</f>
        <v>0</v>
      </c>
      <c r="T22" s="85"/>
      <c r="U22" s="85"/>
      <c r="V22" s="84"/>
    </row>
    <row r="23" spans="1:22" x14ac:dyDescent="0.25">
      <c r="A23" s="82">
        <v>15</v>
      </c>
      <c r="B23" s="18" t="s">
        <v>84</v>
      </c>
      <c r="C23" s="19">
        <f t="shared" si="0"/>
        <v>0</v>
      </c>
      <c r="D23" s="20">
        <f t="shared" si="0"/>
        <v>0</v>
      </c>
      <c r="E23" s="20">
        <f t="shared" si="0"/>
        <v>0</v>
      </c>
      <c r="F23" s="21"/>
      <c r="G23" s="22">
        <f t="shared" si="2"/>
        <v>0</v>
      </c>
      <c r="H23" s="20">
        <f>H24</f>
        <v>0</v>
      </c>
      <c r="I23" s="20">
        <f>I24</f>
        <v>0</v>
      </c>
      <c r="J23" s="89"/>
      <c r="K23" s="92"/>
      <c r="L23" s="86"/>
      <c r="M23" s="85"/>
      <c r="N23" s="86"/>
      <c r="O23" s="87"/>
      <c r="P23" s="85"/>
      <c r="Q23" s="85"/>
      <c r="R23" s="84"/>
      <c r="S23" s="87"/>
      <c r="T23" s="85"/>
      <c r="U23" s="85"/>
      <c r="V23" s="84"/>
    </row>
    <row r="24" spans="1:22" x14ac:dyDescent="0.25">
      <c r="A24" s="82">
        <v>16</v>
      </c>
      <c r="B24" s="32" t="s">
        <v>85</v>
      </c>
      <c r="C24" s="11">
        <f t="shared" si="0"/>
        <v>0</v>
      </c>
      <c r="D24" s="85">
        <f t="shared" si="0"/>
        <v>0</v>
      </c>
      <c r="E24" s="85">
        <f t="shared" si="0"/>
        <v>0</v>
      </c>
      <c r="F24" s="86"/>
      <c r="G24" s="13">
        <f t="shared" si="2"/>
        <v>0</v>
      </c>
      <c r="H24" s="85"/>
      <c r="I24" s="85"/>
      <c r="J24" s="89"/>
      <c r="K24" s="92"/>
      <c r="L24" s="86"/>
      <c r="M24" s="85"/>
      <c r="N24" s="86"/>
      <c r="O24" s="87"/>
      <c r="P24" s="85"/>
      <c r="Q24" s="85"/>
      <c r="R24" s="84"/>
      <c r="S24" s="87"/>
      <c r="T24" s="85"/>
      <c r="U24" s="85"/>
      <c r="V24" s="84"/>
    </row>
    <row r="25" spans="1:22" x14ac:dyDescent="0.25">
      <c r="A25" s="82">
        <v>17</v>
      </c>
      <c r="B25" s="18" t="s">
        <v>86</v>
      </c>
      <c r="C25" s="19">
        <f t="shared" si="0"/>
        <v>0</v>
      </c>
      <c r="D25" s="20">
        <f t="shared" si="0"/>
        <v>0</v>
      </c>
      <c r="E25" s="20"/>
      <c r="F25" s="21"/>
      <c r="G25" s="27">
        <f>G26+G27</f>
        <v>0</v>
      </c>
      <c r="H25" s="20">
        <f>H26+H27</f>
        <v>0</v>
      </c>
      <c r="I25" s="20"/>
      <c r="J25" s="28"/>
      <c r="K25" s="92"/>
      <c r="L25" s="85"/>
      <c r="M25" s="85"/>
      <c r="N25" s="86"/>
      <c r="O25" s="87"/>
      <c r="P25" s="85"/>
      <c r="Q25" s="85"/>
      <c r="R25" s="84"/>
      <c r="S25" s="87"/>
      <c r="T25" s="85"/>
      <c r="U25" s="85"/>
      <c r="V25" s="84"/>
    </row>
    <row r="26" spans="1:22" x14ac:dyDescent="0.25">
      <c r="A26" s="82">
        <v>18</v>
      </c>
      <c r="B26" s="93" t="s">
        <v>87</v>
      </c>
      <c r="C26" s="11">
        <f t="shared" ref="C26:E54" si="3">G26+K26+O26+S26</f>
        <v>0</v>
      </c>
      <c r="D26" s="85">
        <f t="shared" si="3"/>
        <v>0</v>
      </c>
      <c r="E26" s="85"/>
      <c r="F26" s="86"/>
      <c r="G26" s="94">
        <f>H26+J26</f>
        <v>0</v>
      </c>
      <c r="H26" s="85"/>
      <c r="I26" s="85"/>
      <c r="J26" s="89"/>
      <c r="K26" s="92"/>
      <c r="L26" s="85"/>
      <c r="M26" s="85"/>
      <c r="N26" s="86"/>
      <c r="O26" s="87"/>
      <c r="P26" s="85"/>
      <c r="Q26" s="85"/>
      <c r="R26" s="84"/>
      <c r="S26" s="87"/>
      <c r="T26" s="85"/>
      <c r="U26" s="85"/>
      <c r="V26" s="84"/>
    </row>
    <row r="27" spans="1:22" ht="26.4" x14ac:dyDescent="0.25">
      <c r="A27" s="82">
        <v>19</v>
      </c>
      <c r="B27" s="95" t="s">
        <v>88</v>
      </c>
      <c r="C27" s="11">
        <f t="shared" si="3"/>
        <v>0</v>
      </c>
      <c r="D27" s="85">
        <f t="shared" si="3"/>
        <v>0</v>
      </c>
      <c r="E27" s="85"/>
      <c r="F27" s="86"/>
      <c r="G27" s="94">
        <f>H27+J27</f>
        <v>0</v>
      </c>
      <c r="H27" s="85"/>
      <c r="I27" s="85"/>
      <c r="J27" s="89"/>
      <c r="K27" s="92"/>
      <c r="L27" s="85"/>
      <c r="M27" s="85"/>
      <c r="N27" s="86"/>
      <c r="O27" s="87"/>
      <c r="P27" s="85"/>
      <c r="Q27" s="85"/>
      <c r="R27" s="84"/>
      <c r="S27" s="87"/>
      <c r="T27" s="85"/>
      <c r="U27" s="85"/>
      <c r="V27" s="84"/>
    </row>
    <row r="28" spans="1:22" x14ac:dyDescent="0.25">
      <c r="A28" s="82">
        <f>+A27+1</f>
        <v>20</v>
      </c>
      <c r="B28" s="18" t="s">
        <v>89</v>
      </c>
      <c r="C28" s="19">
        <f t="shared" si="3"/>
        <v>0</v>
      </c>
      <c r="D28" s="20">
        <f t="shared" si="3"/>
        <v>0</v>
      </c>
      <c r="E28" s="85"/>
      <c r="F28" s="86"/>
      <c r="G28" s="27">
        <f>G29+G30</f>
        <v>0</v>
      </c>
      <c r="H28" s="20">
        <f>H29+H30</f>
        <v>0</v>
      </c>
      <c r="I28" s="85"/>
      <c r="J28" s="89"/>
      <c r="K28" s="92"/>
      <c r="L28" s="85"/>
      <c r="M28" s="85"/>
      <c r="N28" s="86"/>
      <c r="O28" s="87"/>
      <c r="P28" s="85"/>
      <c r="Q28" s="85"/>
      <c r="R28" s="84"/>
      <c r="S28" s="87"/>
      <c r="T28" s="85"/>
      <c r="U28" s="85"/>
      <c r="V28" s="84"/>
    </row>
    <row r="29" spans="1:22" x14ac:dyDescent="0.25">
      <c r="A29" s="82">
        <f>+A28+1</f>
        <v>21</v>
      </c>
      <c r="B29" s="96" t="s">
        <v>90</v>
      </c>
      <c r="C29" s="11">
        <f t="shared" si="3"/>
        <v>0</v>
      </c>
      <c r="D29" s="85">
        <f t="shared" si="3"/>
        <v>0</v>
      </c>
      <c r="E29" s="85"/>
      <c r="F29" s="86"/>
      <c r="G29" s="94">
        <f>H29+J29</f>
        <v>0</v>
      </c>
      <c r="H29" s="85"/>
      <c r="I29" s="85"/>
      <c r="J29" s="89"/>
      <c r="K29" s="92"/>
      <c r="L29" s="85"/>
      <c r="M29" s="85"/>
      <c r="N29" s="86"/>
      <c r="O29" s="87"/>
      <c r="P29" s="85"/>
      <c r="Q29" s="85"/>
      <c r="R29" s="84"/>
      <c r="S29" s="87"/>
      <c r="T29" s="85"/>
      <c r="U29" s="85"/>
      <c r="V29" s="84"/>
    </row>
    <row r="30" spans="1:22" x14ac:dyDescent="0.25">
      <c r="A30" s="82">
        <f>+A29+1</f>
        <v>22</v>
      </c>
      <c r="B30" s="32" t="s">
        <v>91</v>
      </c>
      <c r="C30" s="11">
        <f t="shared" si="3"/>
        <v>0</v>
      </c>
      <c r="D30" s="85">
        <f t="shared" si="3"/>
        <v>0</v>
      </c>
      <c r="E30" s="85"/>
      <c r="F30" s="86"/>
      <c r="G30" s="94">
        <f>H30+J30</f>
        <v>0</v>
      </c>
      <c r="H30" s="85"/>
      <c r="I30" s="85"/>
      <c r="J30" s="89"/>
      <c r="K30" s="92"/>
      <c r="L30" s="85"/>
      <c r="M30" s="85"/>
      <c r="N30" s="86"/>
      <c r="O30" s="87"/>
      <c r="P30" s="85"/>
      <c r="Q30" s="85"/>
      <c r="R30" s="84"/>
      <c r="S30" s="87"/>
      <c r="T30" s="85"/>
      <c r="U30" s="85"/>
      <c r="V30" s="84"/>
    </row>
    <row r="31" spans="1:22" x14ac:dyDescent="0.25">
      <c r="A31" s="82">
        <f>+A30+1</f>
        <v>23</v>
      </c>
      <c r="B31" s="18" t="s">
        <v>92</v>
      </c>
      <c r="C31" s="19">
        <f t="shared" si="3"/>
        <v>0</v>
      </c>
      <c r="D31" s="20">
        <f t="shared" si="3"/>
        <v>0</v>
      </c>
      <c r="E31" s="85"/>
      <c r="F31" s="86"/>
      <c r="G31" s="27">
        <f>H31</f>
        <v>0</v>
      </c>
      <c r="H31" s="20">
        <f>H32</f>
        <v>0</v>
      </c>
      <c r="I31" s="85"/>
      <c r="J31" s="89"/>
      <c r="K31" s="92"/>
      <c r="L31" s="85"/>
      <c r="M31" s="85"/>
      <c r="N31" s="86"/>
      <c r="O31" s="87"/>
      <c r="P31" s="85"/>
      <c r="Q31" s="85"/>
      <c r="R31" s="84"/>
      <c r="S31" s="87"/>
      <c r="T31" s="85"/>
      <c r="U31" s="85"/>
      <c r="V31" s="84"/>
    </row>
    <row r="32" spans="1:22" x14ac:dyDescent="0.25">
      <c r="A32" s="82">
        <f>+A31+1</f>
        <v>24</v>
      </c>
      <c r="B32" s="32" t="s">
        <v>93</v>
      </c>
      <c r="C32" s="11">
        <f t="shared" si="3"/>
        <v>0</v>
      </c>
      <c r="D32" s="85">
        <f t="shared" si="3"/>
        <v>0</v>
      </c>
      <c r="E32" s="85"/>
      <c r="F32" s="86"/>
      <c r="G32" s="87">
        <f t="shared" ref="G32:G43" si="4">H32+J32</f>
        <v>0</v>
      </c>
      <c r="H32" s="85"/>
      <c r="I32" s="85"/>
      <c r="J32" s="84"/>
      <c r="K32" s="91"/>
      <c r="L32" s="85"/>
      <c r="M32" s="85"/>
      <c r="N32" s="86"/>
      <c r="O32" s="87"/>
      <c r="P32" s="85"/>
      <c r="Q32" s="85"/>
      <c r="R32" s="84"/>
      <c r="S32" s="87"/>
      <c r="T32" s="85"/>
      <c r="U32" s="85"/>
      <c r="V32" s="84"/>
    </row>
    <row r="33" spans="1:22" x14ac:dyDescent="0.25">
      <c r="A33" s="82">
        <v>25</v>
      </c>
      <c r="B33" s="18" t="s">
        <v>1</v>
      </c>
      <c r="C33" s="19">
        <f t="shared" si="3"/>
        <v>0</v>
      </c>
      <c r="D33" s="20">
        <f t="shared" si="3"/>
        <v>0</v>
      </c>
      <c r="E33" s="20">
        <f t="shared" si="3"/>
        <v>0</v>
      </c>
      <c r="F33" s="21"/>
      <c r="G33" s="22">
        <f t="shared" si="4"/>
        <v>0</v>
      </c>
      <c r="H33" s="20"/>
      <c r="I33" s="20"/>
      <c r="J33" s="7"/>
      <c r="K33" s="19">
        <f>L33+N33</f>
        <v>0</v>
      </c>
      <c r="L33" s="20"/>
      <c r="M33" s="25"/>
      <c r="N33" s="21"/>
      <c r="O33" s="22"/>
      <c r="P33" s="20"/>
      <c r="Q33" s="20"/>
      <c r="R33" s="7"/>
      <c r="S33" s="22"/>
      <c r="T33" s="20"/>
      <c r="U33" s="20"/>
      <c r="V33" s="7"/>
    </row>
    <row r="34" spans="1:22" x14ac:dyDescent="0.25">
      <c r="A34" s="82">
        <v>26</v>
      </c>
      <c r="B34" s="18" t="s">
        <v>7</v>
      </c>
      <c r="C34" s="19">
        <f t="shared" si="3"/>
        <v>0</v>
      </c>
      <c r="D34" s="20">
        <f t="shared" si="3"/>
        <v>0</v>
      </c>
      <c r="E34" s="20">
        <f t="shared" si="3"/>
        <v>0</v>
      </c>
      <c r="F34" s="21"/>
      <c r="G34" s="22">
        <f t="shared" si="4"/>
        <v>0</v>
      </c>
      <c r="H34" s="20"/>
      <c r="I34" s="20"/>
      <c r="J34" s="7"/>
      <c r="K34" s="19">
        <f t="shared" ref="K34:K43" si="5">L34+N34</f>
        <v>0</v>
      </c>
      <c r="L34" s="20"/>
      <c r="M34" s="20"/>
      <c r="N34" s="23"/>
      <c r="O34" s="22"/>
      <c r="P34" s="20"/>
      <c r="Q34" s="20"/>
      <c r="R34" s="7"/>
      <c r="S34" s="22">
        <f t="shared" ref="S34:S43" si="6">T34+V34</f>
        <v>0</v>
      </c>
      <c r="T34" s="20"/>
      <c r="U34" s="20"/>
      <c r="V34" s="24"/>
    </row>
    <row r="35" spans="1:22" x14ac:dyDescent="0.25">
      <c r="A35" s="82">
        <f t="shared" ref="A35:A43" si="7">+A34+1</f>
        <v>27</v>
      </c>
      <c r="B35" s="18" t="s">
        <v>8</v>
      </c>
      <c r="C35" s="19">
        <f t="shared" si="3"/>
        <v>0</v>
      </c>
      <c r="D35" s="20">
        <f t="shared" si="3"/>
        <v>0</v>
      </c>
      <c r="E35" s="20">
        <f t="shared" si="3"/>
        <v>0</v>
      </c>
      <c r="F35" s="21"/>
      <c r="G35" s="22">
        <f t="shared" si="4"/>
        <v>0</v>
      </c>
      <c r="H35" s="20"/>
      <c r="I35" s="20"/>
      <c r="J35" s="24"/>
      <c r="K35" s="19">
        <f t="shared" si="5"/>
        <v>0</v>
      </c>
      <c r="L35" s="20"/>
      <c r="M35" s="20"/>
      <c r="N35" s="23"/>
      <c r="O35" s="22"/>
      <c r="P35" s="20"/>
      <c r="Q35" s="20"/>
      <c r="R35" s="7"/>
      <c r="S35" s="22">
        <f t="shared" si="6"/>
        <v>0</v>
      </c>
      <c r="T35" s="20"/>
      <c r="U35" s="20"/>
      <c r="V35" s="7"/>
    </row>
    <row r="36" spans="1:22" x14ac:dyDescent="0.25">
      <c r="A36" s="82">
        <f t="shared" si="7"/>
        <v>28</v>
      </c>
      <c r="B36" s="18" t="s">
        <v>9</v>
      </c>
      <c r="C36" s="19">
        <f t="shared" si="3"/>
        <v>0</v>
      </c>
      <c r="D36" s="20">
        <f t="shared" si="3"/>
        <v>0</v>
      </c>
      <c r="E36" s="20">
        <f t="shared" si="3"/>
        <v>0</v>
      </c>
      <c r="F36" s="21"/>
      <c r="G36" s="22">
        <f t="shared" si="4"/>
        <v>0</v>
      </c>
      <c r="H36" s="20"/>
      <c r="I36" s="20"/>
      <c r="J36" s="24"/>
      <c r="K36" s="19">
        <f t="shared" si="5"/>
        <v>0</v>
      </c>
      <c r="L36" s="20"/>
      <c r="M36" s="20"/>
      <c r="N36" s="23"/>
      <c r="O36" s="22"/>
      <c r="P36" s="20"/>
      <c r="Q36" s="20"/>
      <c r="R36" s="7"/>
      <c r="S36" s="22">
        <f t="shared" si="6"/>
        <v>0</v>
      </c>
      <c r="T36" s="20"/>
      <c r="U36" s="20"/>
      <c r="V36" s="24"/>
    </row>
    <row r="37" spans="1:22" x14ac:dyDescent="0.25">
      <c r="A37" s="82">
        <f t="shared" si="7"/>
        <v>29</v>
      </c>
      <c r="B37" s="18" t="s">
        <v>10</v>
      </c>
      <c r="C37" s="19">
        <f t="shared" si="3"/>
        <v>0</v>
      </c>
      <c r="D37" s="20">
        <f t="shared" si="3"/>
        <v>0</v>
      </c>
      <c r="E37" s="20">
        <f t="shared" si="3"/>
        <v>0</v>
      </c>
      <c r="F37" s="21"/>
      <c r="G37" s="22">
        <f t="shared" si="4"/>
        <v>0</v>
      </c>
      <c r="H37" s="20"/>
      <c r="I37" s="20"/>
      <c r="J37" s="24"/>
      <c r="K37" s="19">
        <f t="shared" si="5"/>
        <v>0</v>
      </c>
      <c r="L37" s="20"/>
      <c r="M37" s="20"/>
      <c r="N37" s="23"/>
      <c r="O37" s="22"/>
      <c r="P37" s="20"/>
      <c r="Q37" s="20"/>
      <c r="R37" s="7"/>
      <c r="S37" s="22">
        <f t="shared" si="6"/>
        <v>0</v>
      </c>
      <c r="T37" s="20"/>
      <c r="U37" s="20"/>
      <c r="V37" s="24"/>
    </row>
    <row r="38" spans="1:22" x14ac:dyDescent="0.25">
      <c r="A38" s="82">
        <f t="shared" si="7"/>
        <v>30</v>
      </c>
      <c r="B38" s="18" t="s">
        <v>11</v>
      </c>
      <c r="C38" s="19">
        <f t="shared" si="3"/>
        <v>0</v>
      </c>
      <c r="D38" s="20">
        <f t="shared" si="3"/>
        <v>0</v>
      </c>
      <c r="E38" s="20">
        <f t="shared" si="3"/>
        <v>0</v>
      </c>
      <c r="F38" s="21"/>
      <c r="G38" s="22">
        <f t="shared" si="4"/>
        <v>0</v>
      </c>
      <c r="H38" s="20"/>
      <c r="I38" s="20"/>
      <c r="J38" s="24"/>
      <c r="K38" s="19">
        <f t="shared" si="5"/>
        <v>0</v>
      </c>
      <c r="L38" s="20"/>
      <c r="M38" s="20"/>
      <c r="N38" s="23"/>
      <c r="O38" s="22"/>
      <c r="P38" s="20"/>
      <c r="Q38" s="20"/>
      <c r="R38" s="7"/>
      <c r="S38" s="22">
        <f t="shared" si="6"/>
        <v>0</v>
      </c>
      <c r="T38" s="20"/>
      <c r="U38" s="20"/>
      <c r="V38" s="24"/>
    </row>
    <row r="39" spans="1:22" x14ac:dyDescent="0.25">
      <c r="A39" s="82">
        <f t="shared" si="7"/>
        <v>31</v>
      </c>
      <c r="B39" s="18" t="s">
        <v>12</v>
      </c>
      <c r="C39" s="19">
        <f t="shared" si="3"/>
        <v>0</v>
      </c>
      <c r="D39" s="20">
        <f t="shared" si="3"/>
        <v>0</v>
      </c>
      <c r="E39" s="20">
        <f t="shared" si="3"/>
        <v>0</v>
      </c>
      <c r="F39" s="21"/>
      <c r="G39" s="22">
        <f t="shared" si="4"/>
        <v>0</v>
      </c>
      <c r="H39" s="20"/>
      <c r="I39" s="20"/>
      <c r="J39" s="7"/>
      <c r="K39" s="19">
        <f t="shared" si="5"/>
        <v>0</v>
      </c>
      <c r="L39" s="20"/>
      <c r="M39" s="20"/>
      <c r="N39" s="23"/>
      <c r="O39" s="22"/>
      <c r="P39" s="20"/>
      <c r="Q39" s="20"/>
      <c r="R39" s="7"/>
      <c r="S39" s="22">
        <f t="shared" si="6"/>
        <v>0</v>
      </c>
      <c r="T39" s="20"/>
      <c r="U39" s="20"/>
      <c r="V39" s="24"/>
    </row>
    <row r="40" spans="1:22" x14ac:dyDescent="0.25">
      <c r="A40" s="82">
        <f t="shared" si="7"/>
        <v>32</v>
      </c>
      <c r="B40" s="18" t="s">
        <v>13</v>
      </c>
      <c r="C40" s="19">
        <f t="shared" si="3"/>
        <v>0</v>
      </c>
      <c r="D40" s="20">
        <f t="shared" si="3"/>
        <v>0</v>
      </c>
      <c r="E40" s="20">
        <f t="shared" si="3"/>
        <v>0</v>
      </c>
      <c r="F40" s="21"/>
      <c r="G40" s="22">
        <f t="shared" si="4"/>
        <v>0</v>
      </c>
      <c r="H40" s="20"/>
      <c r="I40" s="20"/>
      <c r="J40" s="24"/>
      <c r="K40" s="19">
        <f t="shared" si="5"/>
        <v>0</v>
      </c>
      <c r="L40" s="20"/>
      <c r="M40" s="20"/>
      <c r="N40" s="23"/>
      <c r="O40" s="22"/>
      <c r="P40" s="20"/>
      <c r="Q40" s="20"/>
      <c r="R40" s="7"/>
      <c r="S40" s="22">
        <f t="shared" si="6"/>
        <v>0</v>
      </c>
      <c r="T40" s="20"/>
      <c r="U40" s="20"/>
      <c r="V40" s="24"/>
    </row>
    <row r="41" spans="1:22" x14ac:dyDescent="0.25">
      <c r="A41" s="82">
        <f t="shared" si="7"/>
        <v>33</v>
      </c>
      <c r="B41" s="18" t="s">
        <v>14</v>
      </c>
      <c r="C41" s="19">
        <f t="shared" si="3"/>
        <v>0</v>
      </c>
      <c r="D41" s="20">
        <f t="shared" si="3"/>
        <v>0</v>
      </c>
      <c r="E41" s="20">
        <f t="shared" si="3"/>
        <v>0</v>
      </c>
      <c r="F41" s="21"/>
      <c r="G41" s="22">
        <f t="shared" si="4"/>
        <v>0</v>
      </c>
      <c r="H41" s="20"/>
      <c r="I41" s="20"/>
      <c r="J41" s="24"/>
      <c r="K41" s="19">
        <f t="shared" si="5"/>
        <v>0</v>
      </c>
      <c r="L41" s="20"/>
      <c r="M41" s="20"/>
      <c r="N41" s="23"/>
      <c r="O41" s="22"/>
      <c r="P41" s="20"/>
      <c r="Q41" s="20"/>
      <c r="R41" s="7"/>
      <c r="S41" s="22">
        <f t="shared" si="6"/>
        <v>0</v>
      </c>
      <c r="T41" s="20"/>
      <c r="U41" s="20"/>
      <c r="V41" s="24"/>
    </row>
    <row r="42" spans="1:22" x14ac:dyDescent="0.25">
      <c r="A42" s="82">
        <f t="shared" si="7"/>
        <v>34</v>
      </c>
      <c r="B42" s="18" t="s">
        <v>27</v>
      </c>
      <c r="C42" s="19">
        <f t="shared" si="3"/>
        <v>0</v>
      </c>
      <c r="D42" s="20">
        <f t="shared" si="3"/>
        <v>0</v>
      </c>
      <c r="E42" s="20">
        <f t="shared" si="3"/>
        <v>0</v>
      </c>
      <c r="F42" s="21"/>
      <c r="G42" s="22">
        <f t="shared" si="4"/>
        <v>0</v>
      </c>
      <c r="H42" s="20"/>
      <c r="I42" s="20"/>
      <c r="J42" s="7"/>
      <c r="K42" s="19">
        <f t="shared" si="5"/>
        <v>0</v>
      </c>
      <c r="L42" s="20"/>
      <c r="M42" s="20"/>
      <c r="N42" s="23"/>
      <c r="O42" s="22"/>
      <c r="P42" s="20"/>
      <c r="Q42" s="20"/>
      <c r="R42" s="7"/>
      <c r="S42" s="22">
        <f t="shared" si="6"/>
        <v>0</v>
      </c>
      <c r="T42" s="20"/>
      <c r="U42" s="20"/>
      <c r="V42" s="24"/>
    </row>
    <row r="43" spans="1:22" ht="13.8" thickBot="1" x14ac:dyDescent="0.3">
      <c r="A43" s="97">
        <f t="shared" si="7"/>
        <v>35</v>
      </c>
      <c r="B43" s="47" t="s">
        <v>16</v>
      </c>
      <c r="C43" s="35">
        <f t="shared" si="3"/>
        <v>0</v>
      </c>
      <c r="D43" s="36">
        <f t="shared" si="3"/>
        <v>0</v>
      </c>
      <c r="E43" s="36">
        <f t="shared" si="3"/>
        <v>0</v>
      </c>
      <c r="F43" s="37"/>
      <c r="G43" s="49">
        <f t="shared" si="4"/>
        <v>0</v>
      </c>
      <c r="H43" s="48"/>
      <c r="I43" s="48"/>
      <c r="J43" s="50"/>
      <c r="K43" s="35">
        <f t="shared" si="5"/>
        <v>0</v>
      </c>
      <c r="L43" s="36"/>
      <c r="M43" s="36"/>
      <c r="N43" s="40"/>
      <c r="O43" s="49"/>
      <c r="P43" s="48"/>
      <c r="Q43" s="48"/>
      <c r="R43" s="51"/>
      <c r="S43" s="49">
        <f t="shared" si="6"/>
        <v>0</v>
      </c>
      <c r="T43" s="48"/>
      <c r="U43" s="48"/>
      <c r="V43" s="50"/>
    </row>
    <row r="44" spans="1:22" ht="28.2" thickBot="1" x14ac:dyDescent="0.3">
      <c r="A44" s="62">
        <v>36</v>
      </c>
      <c r="B44" s="63" t="s">
        <v>94</v>
      </c>
      <c r="C44" s="64">
        <f t="shared" si="3"/>
        <v>12628.068999999998</v>
      </c>
      <c r="D44" s="52">
        <f t="shared" si="3"/>
        <v>12616.249999999998</v>
      </c>
      <c r="E44" s="52">
        <f t="shared" si="3"/>
        <v>8198.4619999999977</v>
      </c>
      <c r="F44" s="57">
        <f>J44+N44+R44+V44</f>
        <v>11.819000000000001</v>
      </c>
      <c r="G44" s="65">
        <f>G45+SUM(G55:G85)+SUM(G86:G98)-G90</f>
        <v>5756.8810000000003</v>
      </c>
      <c r="H44" s="52">
        <f>H45+SUM(H55:H85)+SUM(H86:H98)-H90</f>
        <v>5747.0620000000008</v>
      </c>
      <c r="I44" s="52">
        <f>I45+SUM(I55:I85)+SUM(I86:I98)-I90</f>
        <v>3573.1329999999994</v>
      </c>
      <c r="J44" s="52">
        <f>J45+SUM(J55:J85)+SUM(J86:J98)</f>
        <v>9.8190000000000008</v>
      </c>
      <c r="K44" s="56">
        <f>K45+SUM(K55:K98)</f>
        <v>239.86199999999997</v>
      </c>
      <c r="L44" s="52">
        <f>L45+SUM(L55:L98)</f>
        <v>239.86199999999997</v>
      </c>
      <c r="M44" s="52">
        <f>M45+SUM(M55:M98)</f>
        <v>82.593000000000004</v>
      </c>
      <c r="N44" s="98"/>
      <c r="O44" s="99">
        <f>O45+SUM(O55:O98)</f>
        <v>6048.3999999999978</v>
      </c>
      <c r="P44" s="44">
        <f>P45+SUM(P55:P98)</f>
        <v>6048.3999999999978</v>
      </c>
      <c r="Q44" s="44">
        <f>Q45+SUM(Q55:Q98)</f>
        <v>4518.9329999999982</v>
      </c>
      <c r="R44" s="57"/>
      <c r="S44" s="56">
        <f>S45+SUM(S55:S98)</f>
        <v>582.92600000000004</v>
      </c>
      <c r="T44" s="52">
        <f>SUM(T55:T98)</f>
        <v>580.92600000000004</v>
      </c>
      <c r="U44" s="52">
        <f>SUM(U55:U98)</f>
        <v>23.803000000000004</v>
      </c>
      <c r="V44" s="57">
        <f>SUM(V55:V98)</f>
        <v>2</v>
      </c>
    </row>
    <row r="45" spans="1:22" x14ac:dyDescent="0.25">
      <c r="A45" s="67">
        <f>+A44+1</f>
        <v>37</v>
      </c>
      <c r="B45" s="81" t="s">
        <v>95</v>
      </c>
      <c r="C45" s="76">
        <f t="shared" si="3"/>
        <v>287.67100000000005</v>
      </c>
      <c r="D45" s="74">
        <f t="shared" si="3"/>
        <v>287.67100000000005</v>
      </c>
      <c r="E45" s="74">
        <f t="shared" si="3"/>
        <v>134.84699999999998</v>
      </c>
      <c r="F45" s="100"/>
      <c r="G45" s="101">
        <f>H45+J45</f>
        <v>169.44400000000002</v>
      </c>
      <c r="H45" s="102">
        <f>SUM(H46:H54)</f>
        <v>169.44400000000002</v>
      </c>
      <c r="I45" s="102">
        <f>SUM(I46:I53)</f>
        <v>123.249</v>
      </c>
      <c r="J45" s="103"/>
      <c r="K45" s="76">
        <f>+L45</f>
        <v>103.062</v>
      </c>
      <c r="L45" s="74">
        <f>SUM(L46:L54)</f>
        <v>103.062</v>
      </c>
      <c r="M45" s="74"/>
      <c r="N45" s="104"/>
      <c r="O45" s="101">
        <f>P45+R45</f>
        <v>15.164999999999999</v>
      </c>
      <c r="P45" s="102">
        <f>SUM(P46:P53)</f>
        <v>15.164999999999999</v>
      </c>
      <c r="Q45" s="105">
        <f>SUM(Q46:Q53)</f>
        <v>11.597999999999999</v>
      </c>
      <c r="R45" s="106"/>
      <c r="S45" s="107"/>
      <c r="T45" s="108"/>
      <c r="U45" s="108"/>
      <c r="V45" s="104"/>
    </row>
    <row r="46" spans="1:22" x14ac:dyDescent="0.25">
      <c r="A46" s="82">
        <v>38</v>
      </c>
      <c r="B46" s="32" t="s">
        <v>96</v>
      </c>
      <c r="C46" s="13">
        <f>D46+F46</f>
        <v>9</v>
      </c>
      <c r="D46" s="85">
        <f>G46+K46+O46+S46</f>
        <v>9</v>
      </c>
      <c r="E46" s="85">
        <f>I46+M46+Q46+U46</f>
        <v>6.8979999999999997</v>
      </c>
      <c r="F46" s="86"/>
      <c r="G46" s="87"/>
      <c r="H46" s="85"/>
      <c r="I46" s="85"/>
      <c r="J46" s="89"/>
      <c r="K46" s="87"/>
      <c r="L46" s="85"/>
      <c r="M46" s="85"/>
      <c r="N46" s="28"/>
      <c r="O46" s="13">
        <f>P46+R46</f>
        <v>9</v>
      </c>
      <c r="P46" s="85">
        <v>9</v>
      </c>
      <c r="Q46" s="85">
        <v>6.8979999999999997</v>
      </c>
      <c r="R46" s="89"/>
      <c r="S46" s="91"/>
      <c r="T46" s="85"/>
      <c r="U46" s="85"/>
      <c r="V46" s="109"/>
    </row>
    <row r="47" spans="1:22" x14ac:dyDescent="0.25">
      <c r="A47" s="82">
        <v>39</v>
      </c>
      <c r="B47" s="32" t="s">
        <v>97</v>
      </c>
      <c r="C47" s="13">
        <f t="shared" si="3"/>
        <v>103.062</v>
      </c>
      <c r="D47" s="85">
        <f t="shared" si="3"/>
        <v>103.062</v>
      </c>
      <c r="E47" s="85"/>
      <c r="F47" s="86"/>
      <c r="G47" s="87"/>
      <c r="H47" s="85"/>
      <c r="I47" s="85"/>
      <c r="J47" s="84"/>
      <c r="K47" s="13">
        <f>+L47</f>
        <v>103.062</v>
      </c>
      <c r="L47" s="85">
        <v>103.062</v>
      </c>
      <c r="M47" s="85"/>
      <c r="N47" s="84"/>
      <c r="O47" s="13"/>
      <c r="P47" s="85"/>
      <c r="Q47" s="85"/>
      <c r="R47" s="84"/>
      <c r="S47" s="91"/>
      <c r="T47" s="85"/>
      <c r="U47" s="85"/>
      <c r="V47" s="84"/>
    </row>
    <row r="48" spans="1:22" x14ac:dyDescent="0.25">
      <c r="A48" s="82">
        <v>40</v>
      </c>
      <c r="B48" s="32" t="s">
        <v>98</v>
      </c>
      <c r="C48" s="13">
        <f t="shared" si="3"/>
        <v>0</v>
      </c>
      <c r="D48" s="85">
        <f t="shared" si="3"/>
        <v>0</v>
      </c>
      <c r="E48" s="85"/>
      <c r="F48" s="86"/>
      <c r="G48" s="87">
        <f t="shared" ref="G48:G54" si="8">H48+J48</f>
        <v>0</v>
      </c>
      <c r="H48" s="85"/>
      <c r="I48" s="85"/>
      <c r="J48" s="84"/>
      <c r="K48" s="22"/>
      <c r="L48" s="85"/>
      <c r="M48" s="85"/>
      <c r="N48" s="84"/>
      <c r="O48" s="13"/>
      <c r="P48" s="85"/>
      <c r="Q48" s="85"/>
      <c r="R48" s="84"/>
      <c r="S48" s="91"/>
      <c r="T48" s="85"/>
      <c r="U48" s="85"/>
      <c r="V48" s="84"/>
    </row>
    <row r="49" spans="1:22" x14ac:dyDescent="0.25">
      <c r="A49" s="82">
        <v>41</v>
      </c>
      <c r="B49" s="31" t="s">
        <v>99</v>
      </c>
      <c r="C49" s="13">
        <f t="shared" si="3"/>
        <v>0</v>
      </c>
      <c r="D49" s="85">
        <f t="shared" si="3"/>
        <v>0</v>
      </c>
      <c r="E49" s="85"/>
      <c r="F49" s="86"/>
      <c r="G49" s="87">
        <f t="shared" si="8"/>
        <v>0</v>
      </c>
      <c r="H49" s="85"/>
      <c r="I49" s="85"/>
      <c r="J49" s="84"/>
      <c r="K49" s="87"/>
      <c r="L49" s="85"/>
      <c r="M49" s="85"/>
      <c r="N49" s="84"/>
      <c r="O49" s="13"/>
      <c r="P49" s="85"/>
      <c r="Q49" s="85"/>
      <c r="R49" s="84"/>
      <c r="S49" s="91"/>
      <c r="T49" s="85"/>
      <c r="U49" s="85"/>
      <c r="V49" s="84"/>
    </row>
    <row r="50" spans="1:22" x14ac:dyDescent="0.25">
      <c r="A50" s="82">
        <f>+A49+1</f>
        <v>42</v>
      </c>
      <c r="B50" s="110" t="s">
        <v>100</v>
      </c>
      <c r="C50" s="13">
        <f t="shared" si="3"/>
        <v>0</v>
      </c>
      <c r="D50" s="85">
        <f t="shared" si="3"/>
        <v>0</v>
      </c>
      <c r="E50" s="85"/>
      <c r="F50" s="86"/>
      <c r="G50" s="87">
        <f t="shared" si="8"/>
        <v>0</v>
      </c>
      <c r="H50" s="85"/>
      <c r="I50" s="85"/>
      <c r="J50" s="84"/>
      <c r="K50" s="87"/>
      <c r="L50" s="85"/>
      <c r="M50" s="85"/>
      <c r="N50" s="84"/>
      <c r="O50" s="22"/>
      <c r="P50" s="85"/>
      <c r="Q50" s="85"/>
      <c r="R50" s="84"/>
      <c r="S50" s="91"/>
      <c r="T50" s="85"/>
      <c r="U50" s="85"/>
      <c r="V50" s="84"/>
    </row>
    <row r="51" spans="1:22" x14ac:dyDescent="0.25">
      <c r="A51" s="82">
        <v>43</v>
      </c>
      <c r="B51" s="32" t="s">
        <v>101</v>
      </c>
      <c r="C51" s="13">
        <f t="shared" si="3"/>
        <v>0</v>
      </c>
      <c r="D51" s="85">
        <f t="shared" si="3"/>
        <v>0</v>
      </c>
      <c r="E51" s="85"/>
      <c r="F51" s="86"/>
      <c r="G51" s="87">
        <f t="shared" si="8"/>
        <v>0</v>
      </c>
      <c r="H51" s="85"/>
      <c r="I51" s="85"/>
      <c r="J51" s="84"/>
      <c r="K51" s="87"/>
      <c r="L51" s="85"/>
      <c r="M51" s="85"/>
      <c r="N51" s="84"/>
      <c r="O51" s="22"/>
      <c r="P51" s="85"/>
      <c r="Q51" s="85"/>
      <c r="R51" s="84"/>
      <c r="S51" s="91"/>
      <c r="T51" s="85"/>
      <c r="U51" s="85"/>
      <c r="V51" s="84"/>
    </row>
    <row r="52" spans="1:22" x14ac:dyDescent="0.25">
      <c r="A52" s="82">
        <v>44</v>
      </c>
      <c r="B52" s="32" t="s">
        <v>102</v>
      </c>
      <c r="C52" s="13">
        <f t="shared" si="3"/>
        <v>155.13</v>
      </c>
      <c r="D52" s="85">
        <f t="shared" si="3"/>
        <v>155.13</v>
      </c>
      <c r="E52" s="16">
        <f>I52+M52+Q52+U52</f>
        <v>114.852</v>
      </c>
      <c r="F52" s="21"/>
      <c r="G52" s="87">
        <f t="shared" si="8"/>
        <v>148.965</v>
      </c>
      <c r="H52" s="85">
        <v>148.965</v>
      </c>
      <c r="I52" s="85">
        <v>110.152</v>
      </c>
      <c r="J52" s="84"/>
      <c r="K52" s="87"/>
      <c r="L52" s="85"/>
      <c r="M52" s="85"/>
      <c r="N52" s="84"/>
      <c r="O52" s="13">
        <f>P52+R52</f>
        <v>6.165</v>
      </c>
      <c r="P52" s="85">
        <v>6.165</v>
      </c>
      <c r="Q52" s="85">
        <v>4.7</v>
      </c>
      <c r="R52" s="84"/>
      <c r="S52" s="91"/>
      <c r="T52" s="85"/>
      <c r="U52" s="85"/>
      <c r="V52" s="84"/>
    </row>
    <row r="53" spans="1:22" x14ac:dyDescent="0.25">
      <c r="A53" s="82">
        <v>45</v>
      </c>
      <c r="B53" s="32" t="s">
        <v>103</v>
      </c>
      <c r="C53" s="13">
        <f t="shared" si="3"/>
        <v>20.478999999999999</v>
      </c>
      <c r="D53" s="85">
        <f t="shared" si="3"/>
        <v>20.478999999999999</v>
      </c>
      <c r="E53" s="16">
        <f>I53+M53+Q53+U53</f>
        <v>13.097</v>
      </c>
      <c r="F53" s="21"/>
      <c r="G53" s="87">
        <f t="shared" si="8"/>
        <v>20.478999999999999</v>
      </c>
      <c r="H53" s="85">
        <v>20.478999999999999</v>
      </c>
      <c r="I53" s="85">
        <v>13.097</v>
      </c>
      <c r="J53" s="84"/>
      <c r="K53" s="87"/>
      <c r="L53" s="85"/>
      <c r="M53" s="85"/>
      <c r="N53" s="84"/>
      <c r="O53" s="22"/>
      <c r="P53" s="85"/>
      <c r="Q53" s="85"/>
      <c r="R53" s="84"/>
      <c r="S53" s="91"/>
      <c r="T53" s="85"/>
      <c r="U53" s="85"/>
      <c r="V53" s="84"/>
    </row>
    <row r="54" spans="1:22" ht="26.4" x14ac:dyDescent="0.25">
      <c r="A54" s="82">
        <v>46</v>
      </c>
      <c r="B54" s="95" t="s">
        <v>104</v>
      </c>
      <c r="C54" s="13">
        <f t="shared" si="3"/>
        <v>0</v>
      </c>
      <c r="D54" s="85">
        <f t="shared" si="3"/>
        <v>0</v>
      </c>
      <c r="E54" s="20"/>
      <c r="F54" s="21"/>
      <c r="G54" s="87">
        <f t="shared" si="8"/>
        <v>0</v>
      </c>
      <c r="H54" s="85"/>
      <c r="I54" s="85"/>
      <c r="J54" s="84"/>
      <c r="K54" s="87"/>
      <c r="L54" s="85"/>
      <c r="M54" s="85"/>
      <c r="N54" s="84"/>
      <c r="O54" s="22"/>
      <c r="P54" s="85"/>
      <c r="Q54" s="85"/>
      <c r="R54" s="84"/>
      <c r="S54" s="91"/>
      <c r="T54" s="85"/>
      <c r="U54" s="85"/>
      <c r="V54" s="84"/>
    </row>
    <row r="55" spans="1:22" x14ac:dyDescent="0.25">
      <c r="A55" s="82">
        <v>47</v>
      </c>
      <c r="B55" s="18" t="s">
        <v>28</v>
      </c>
      <c r="C55" s="22">
        <f t="shared" ref="C55:E60" si="9">+G55+K55+O55+S55</f>
        <v>365.226</v>
      </c>
      <c r="D55" s="20">
        <f t="shared" si="9"/>
        <v>365.226</v>
      </c>
      <c r="E55" s="20">
        <f t="shared" si="9"/>
        <v>238.83999999999997</v>
      </c>
      <c r="F55" s="21"/>
      <c r="G55" s="22">
        <f t="shared" ref="G55:G60" si="10">+H55</f>
        <v>234.202</v>
      </c>
      <c r="H55" s="20">
        <v>234.202</v>
      </c>
      <c r="I55" s="25">
        <v>159.52799999999999</v>
      </c>
      <c r="J55" s="84"/>
      <c r="K55" s="87"/>
      <c r="L55" s="85"/>
      <c r="M55" s="85"/>
      <c r="N55" s="84"/>
      <c r="O55" s="22">
        <f t="shared" ref="O55:O89" si="11">+P55</f>
        <v>107.324</v>
      </c>
      <c r="P55" s="20">
        <v>107.324</v>
      </c>
      <c r="Q55" s="20">
        <v>79.311999999999998</v>
      </c>
      <c r="R55" s="7"/>
      <c r="S55" s="19">
        <f t="shared" ref="S55:S80" si="12">+T55</f>
        <v>23.7</v>
      </c>
      <c r="T55" s="20">
        <v>23.7</v>
      </c>
      <c r="U55" s="20"/>
      <c r="V55" s="7"/>
    </row>
    <row r="56" spans="1:22" x14ac:dyDescent="0.25">
      <c r="A56" s="82">
        <f t="shared" ref="A56:A62" si="13">+A55+1</f>
        <v>48</v>
      </c>
      <c r="B56" s="18" t="s">
        <v>29</v>
      </c>
      <c r="C56" s="22">
        <f t="shared" si="9"/>
        <v>615.23500000000013</v>
      </c>
      <c r="D56" s="20">
        <f t="shared" si="9"/>
        <v>615.23500000000013</v>
      </c>
      <c r="E56" s="20">
        <f t="shared" si="9"/>
        <v>395.31299999999999</v>
      </c>
      <c r="F56" s="21"/>
      <c r="G56" s="22">
        <f t="shared" si="10"/>
        <v>410.77100000000002</v>
      </c>
      <c r="H56" s="20">
        <v>410.77100000000002</v>
      </c>
      <c r="I56" s="25">
        <v>281.18</v>
      </c>
      <c r="J56" s="84"/>
      <c r="K56" s="87"/>
      <c r="L56" s="85"/>
      <c r="M56" s="85"/>
      <c r="N56" s="84"/>
      <c r="O56" s="22">
        <f t="shared" si="11"/>
        <v>154.524</v>
      </c>
      <c r="P56" s="20">
        <v>154.524</v>
      </c>
      <c r="Q56" s="20">
        <v>114.133</v>
      </c>
      <c r="R56" s="7"/>
      <c r="S56" s="19">
        <f t="shared" si="12"/>
        <v>49.94</v>
      </c>
      <c r="T56" s="20">
        <v>49.94</v>
      </c>
      <c r="U56" s="20"/>
      <c r="V56" s="7"/>
    </row>
    <row r="57" spans="1:22" x14ac:dyDescent="0.25">
      <c r="A57" s="82">
        <f t="shared" si="13"/>
        <v>49</v>
      </c>
      <c r="B57" s="18" t="s">
        <v>17</v>
      </c>
      <c r="C57" s="22">
        <f t="shared" si="9"/>
        <v>250.35600000000002</v>
      </c>
      <c r="D57" s="20">
        <f t="shared" si="9"/>
        <v>250.35600000000002</v>
      </c>
      <c r="E57" s="20">
        <f t="shared" si="9"/>
        <v>149.86500000000001</v>
      </c>
      <c r="F57" s="21"/>
      <c r="G57" s="22">
        <f t="shared" si="10"/>
        <v>161.22800000000001</v>
      </c>
      <c r="H57" s="20">
        <v>161.22800000000001</v>
      </c>
      <c r="I57" s="25">
        <v>92.748000000000005</v>
      </c>
      <c r="J57" s="84"/>
      <c r="K57" s="87"/>
      <c r="L57" s="85"/>
      <c r="M57" s="85"/>
      <c r="N57" s="84"/>
      <c r="O57" s="22">
        <f t="shared" si="11"/>
        <v>77.254000000000005</v>
      </c>
      <c r="P57" s="20">
        <v>77.254000000000005</v>
      </c>
      <c r="Q57" s="20">
        <v>57.116999999999997</v>
      </c>
      <c r="R57" s="7"/>
      <c r="S57" s="19">
        <f t="shared" si="12"/>
        <v>11.874000000000001</v>
      </c>
      <c r="T57" s="20">
        <v>11.874000000000001</v>
      </c>
      <c r="U57" s="20"/>
      <c r="V57" s="7"/>
    </row>
    <row r="58" spans="1:22" x14ac:dyDescent="0.25">
      <c r="A58" s="82">
        <f t="shared" si="13"/>
        <v>50</v>
      </c>
      <c r="B58" s="18" t="s">
        <v>57</v>
      </c>
      <c r="C58" s="22">
        <f t="shared" si="9"/>
        <v>507.96699999999998</v>
      </c>
      <c r="D58" s="20">
        <f t="shared" si="9"/>
        <v>507.96699999999998</v>
      </c>
      <c r="E58" s="20">
        <f t="shared" si="9"/>
        <v>311.05700000000002</v>
      </c>
      <c r="F58" s="21"/>
      <c r="G58" s="22">
        <f t="shared" si="10"/>
        <v>251.68199999999999</v>
      </c>
      <c r="H58" s="20">
        <v>251.68199999999999</v>
      </c>
      <c r="I58" s="20">
        <v>160.03700000000001</v>
      </c>
      <c r="J58" s="84"/>
      <c r="K58" s="87"/>
      <c r="L58" s="85"/>
      <c r="M58" s="85"/>
      <c r="N58" s="84"/>
      <c r="O58" s="22">
        <f t="shared" si="11"/>
        <v>204.285</v>
      </c>
      <c r="P58" s="20">
        <v>204.285</v>
      </c>
      <c r="Q58" s="20">
        <v>151.02000000000001</v>
      </c>
      <c r="R58" s="7"/>
      <c r="S58" s="19">
        <f t="shared" si="12"/>
        <v>52</v>
      </c>
      <c r="T58" s="20">
        <v>52</v>
      </c>
      <c r="U58" s="20"/>
      <c r="V58" s="7"/>
    </row>
    <row r="59" spans="1:22" x14ac:dyDescent="0.25">
      <c r="A59" s="82">
        <f t="shared" si="13"/>
        <v>51</v>
      </c>
      <c r="B59" s="18" t="s">
        <v>58</v>
      </c>
      <c r="C59" s="22">
        <f t="shared" si="9"/>
        <v>187.17400000000001</v>
      </c>
      <c r="D59" s="20">
        <f t="shared" si="9"/>
        <v>187.17400000000001</v>
      </c>
      <c r="E59" s="20">
        <f t="shared" si="9"/>
        <v>118.002</v>
      </c>
      <c r="F59" s="21"/>
      <c r="G59" s="22">
        <f t="shared" si="10"/>
        <v>125.989</v>
      </c>
      <c r="H59" s="20">
        <v>125.989</v>
      </c>
      <c r="I59" s="20">
        <v>80.013999999999996</v>
      </c>
      <c r="J59" s="84"/>
      <c r="K59" s="87"/>
      <c r="L59" s="85"/>
      <c r="M59" s="85"/>
      <c r="N59" s="84"/>
      <c r="O59" s="22">
        <f t="shared" si="11"/>
        <v>51.384999999999998</v>
      </c>
      <c r="P59" s="20">
        <v>51.384999999999998</v>
      </c>
      <c r="Q59" s="20">
        <v>37.988</v>
      </c>
      <c r="R59" s="7"/>
      <c r="S59" s="19">
        <f t="shared" si="12"/>
        <v>9.8000000000000007</v>
      </c>
      <c r="T59" s="20">
        <v>9.8000000000000007</v>
      </c>
      <c r="U59" s="20"/>
      <c r="V59" s="7"/>
    </row>
    <row r="60" spans="1:22" x14ac:dyDescent="0.25">
      <c r="A60" s="82">
        <f t="shared" si="13"/>
        <v>52</v>
      </c>
      <c r="B60" s="18" t="s">
        <v>59</v>
      </c>
      <c r="C60" s="22">
        <f t="shared" si="9"/>
        <v>217.50700000000001</v>
      </c>
      <c r="D60" s="20">
        <f t="shared" si="9"/>
        <v>217.50700000000001</v>
      </c>
      <c r="E60" s="20">
        <f t="shared" si="9"/>
        <v>153.99099999999999</v>
      </c>
      <c r="F60" s="21"/>
      <c r="G60" s="22">
        <f t="shared" si="10"/>
        <v>105.001</v>
      </c>
      <c r="H60" s="20">
        <v>105.001</v>
      </c>
      <c r="I60" s="20">
        <v>76.888999999999996</v>
      </c>
      <c r="J60" s="84"/>
      <c r="K60" s="87"/>
      <c r="L60" s="85"/>
      <c r="M60" s="85"/>
      <c r="N60" s="84"/>
      <c r="O60" s="22">
        <f t="shared" si="11"/>
        <v>103.206</v>
      </c>
      <c r="P60" s="20">
        <v>103.206</v>
      </c>
      <c r="Q60" s="20">
        <v>77.102000000000004</v>
      </c>
      <c r="R60" s="7"/>
      <c r="S60" s="19">
        <f t="shared" si="12"/>
        <v>9.3000000000000007</v>
      </c>
      <c r="T60" s="20">
        <v>9.3000000000000007</v>
      </c>
      <c r="U60" s="20"/>
      <c r="V60" s="7"/>
    </row>
    <row r="61" spans="1:22" x14ac:dyDescent="0.25">
      <c r="A61" s="82">
        <f t="shared" si="13"/>
        <v>53</v>
      </c>
      <c r="B61" s="46" t="s">
        <v>60</v>
      </c>
      <c r="C61" s="22">
        <f t="shared" ref="C61:E62" si="14">G61+K61+O61+S61</f>
        <v>99.957999999999998</v>
      </c>
      <c r="D61" s="20">
        <f t="shared" si="14"/>
        <v>99.957999999999998</v>
      </c>
      <c r="E61" s="20">
        <f t="shared" si="14"/>
        <v>73.231000000000009</v>
      </c>
      <c r="F61" s="21"/>
      <c r="G61" s="22">
        <f>H61+J61</f>
        <v>12.282999999999999</v>
      </c>
      <c r="H61" s="20">
        <v>12.282999999999999</v>
      </c>
      <c r="I61" s="20">
        <v>8.3070000000000004</v>
      </c>
      <c r="J61" s="84"/>
      <c r="K61" s="87"/>
      <c r="L61" s="85"/>
      <c r="M61" s="85"/>
      <c r="N61" s="84"/>
      <c r="O61" s="22">
        <f t="shared" si="11"/>
        <v>87.674999999999997</v>
      </c>
      <c r="P61" s="20">
        <v>87.674999999999997</v>
      </c>
      <c r="Q61" s="20">
        <v>64.924000000000007</v>
      </c>
      <c r="R61" s="7"/>
      <c r="S61" s="19"/>
      <c r="T61" s="20"/>
      <c r="U61" s="20"/>
      <c r="V61" s="7"/>
    </row>
    <row r="62" spans="1:22" x14ac:dyDescent="0.25">
      <c r="A62" s="82">
        <f t="shared" si="13"/>
        <v>54</v>
      </c>
      <c r="B62" s="45" t="s">
        <v>105</v>
      </c>
      <c r="C62" s="22">
        <f t="shared" si="14"/>
        <v>77.878</v>
      </c>
      <c r="D62" s="20">
        <f t="shared" si="14"/>
        <v>77.878</v>
      </c>
      <c r="E62" s="20">
        <f t="shared" si="14"/>
        <v>56.347000000000001</v>
      </c>
      <c r="F62" s="21"/>
      <c r="G62" s="22">
        <f>H62+J62</f>
        <v>38.540999999999997</v>
      </c>
      <c r="H62" s="20">
        <v>38.540999999999997</v>
      </c>
      <c r="I62" s="20">
        <v>26.817</v>
      </c>
      <c r="J62" s="7"/>
      <c r="K62" s="22"/>
      <c r="L62" s="20"/>
      <c r="M62" s="20"/>
      <c r="N62" s="7"/>
      <c r="O62" s="22">
        <f t="shared" si="11"/>
        <v>39.337000000000003</v>
      </c>
      <c r="P62" s="20">
        <v>39.337000000000003</v>
      </c>
      <c r="Q62" s="20">
        <v>29.53</v>
      </c>
      <c r="R62" s="7"/>
      <c r="S62" s="19"/>
      <c r="T62" s="20"/>
      <c r="U62" s="20"/>
      <c r="V62" s="7"/>
    </row>
    <row r="63" spans="1:22" x14ac:dyDescent="0.25">
      <c r="A63" s="82">
        <v>55</v>
      </c>
      <c r="B63" s="18" t="s">
        <v>35</v>
      </c>
      <c r="C63" s="22">
        <f t="shared" ref="C63:F73" si="15">+G63+K63+O63+S63</f>
        <v>624.67700000000002</v>
      </c>
      <c r="D63" s="20">
        <f t="shared" si="15"/>
        <v>624.67700000000002</v>
      </c>
      <c r="E63" s="20">
        <f t="shared" si="15"/>
        <v>400.18200000000002</v>
      </c>
      <c r="F63" s="21"/>
      <c r="G63" s="22">
        <f>+H63+J63</f>
        <v>389.04599999999999</v>
      </c>
      <c r="H63" s="20">
        <v>389.04599999999999</v>
      </c>
      <c r="I63" s="20">
        <v>262.05900000000003</v>
      </c>
      <c r="J63" s="7"/>
      <c r="K63" s="87"/>
      <c r="L63" s="85"/>
      <c r="M63" s="85"/>
      <c r="N63" s="84"/>
      <c r="O63" s="22">
        <f t="shared" si="11"/>
        <v>186.53100000000001</v>
      </c>
      <c r="P63" s="20">
        <v>186.53100000000001</v>
      </c>
      <c r="Q63" s="20">
        <v>138.12299999999999</v>
      </c>
      <c r="R63" s="7"/>
      <c r="S63" s="19">
        <f t="shared" si="12"/>
        <v>49.1</v>
      </c>
      <c r="T63" s="20">
        <v>49.1</v>
      </c>
      <c r="U63" s="20"/>
      <c r="V63" s="7"/>
    </row>
    <row r="64" spans="1:22" x14ac:dyDescent="0.25">
      <c r="A64" s="82">
        <f>+A63+1</f>
        <v>56</v>
      </c>
      <c r="B64" s="18" t="s">
        <v>18</v>
      </c>
      <c r="C64" s="22">
        <f t="shared" si="15"/>
        <v>603.21199999999999</v>
      </c>
      <c r="D64" s="20">
        <f t="shared" si="15"/>
        <v>603.21199999999999</v>
      </c>
      <c r="E64" s="20">
        <f t="shared" si="15"/>
        <v>415.82900000000001</v>
      </c>
      <c r="F64" s="21"/>
      <c r="G64" s="22">
        <f t="shared" ref="G64:G71" si="16">+H64</f>
        <v>157.303</v>
      </c>
      <c r="H64" s="20">
        <v>157.303</v>
      </c>
      <c r="I64" s="20">
        <v>96.394000000000005</v>
      </c>
      <c r="J64" s="7"/>
      <c r="K64" s="22"/>
      <c r="L64" s="20"/>
      <c r="M64" s="20"/>
      <c r="N64" s="7"/>
      <c r="O64" s="22">
        <f t="shared" si="11"/>
        <v>429.40899999999999</v>
      </c>
      <c r="P64" s="20">
        <v>429.40899999999999</v>
      </c>
      <c r="Q64" s="20">
        <v>319.435</v>
      </c>
      <c r="R64" s="7"/>
      <c r="S64" s="19">
        <f>+T64+V64</f>
        <v>16.5</v>
      </c>
      <c r="T64" s="20">
        <v>16.5</v>
      </c>
      <c r="U64" s="20"/>
      <c r="V64" s="7"/>
    </row>
    <row r="65" spans="1:22" x14ac:dyDescent="0.25">
      <c r="A65" s="82">
        <f>+A64+1</f>
        <v>57</v>
      </c>
      <c r="B65" s="18" t="s">
        <v>61</v>
      </c>
      <c r="C65" s="22">
        <f t="shared" si="15"/>
        <v>111.27</v>
      </c>
      <c r="D65" s="20">
        <f t="shared" si="15"/>
        <v>111.27</v>
      </c>
      <c r="E65" s="20">
        <f t="shared" si="15"/>
        <v>76.388999999999996</v>
      </c>
      <c r="F65" s="21"/>
      <c r="G65" s="22">
        <f t="shared" si="16"/>
        <v>44.99</v>
      </c>
      <c r="H65" s="20">
        <v>44.99</v>
      </c>
      <c r="I65" s="20">
        <v>32.421999999999997</v>
      </c>
      <c r="J65" s="84"/>
      <c r="K65" s="22"/>
      <c r="L65" s="85"/>
      <c r="M65" s="85"/>
      <c r="N65" s="84"/>
      <c r="O65" s="22">
        <f t="shared" si="11"/>
        <v>58.98</v>
      </c>
      <c r="P65" s="20">
        <v>58.98</v>
      </c>
      <c r="Q65" s="20">
        <v>43.966999999999999</v>
      </c>
      <c r="R65" s="7"/>
      <c r="S65" s="19">
        <f t="shared" si="12"/>
        <v>7.3</v>
      </c>
      <c r="T65" s="20">
        <v>7.3</v>
      </c>
      <c r="U65" s="20"/>
      <c r="V65" s="7"/>
    </row>
    <row r="66" spans="1:22" x14ac:dyDescent="0.25">
      <c r="A66" s="82">
        <v>58</v>
      </c>
      <c r="B66" s="18" t="s">
        <v>30</v>
      </c>
      <c r="C66" s="22">
        <f t="shared" si="15"/>
        <v>269.07600000000002</v>
      </c>
      <c r="D66" s="20">
        <f t="shared" si="15"/>
        <v>269.07600000000002</v>
      </c>
      <c r="E66" s="20">
        <f t="shared" si="15"/>
        <v>176.86699999999999</v>
      </c>
      <c r="F66" s="21"/>
      <c r="G66" s="22">
        <f t="shared" si="16"/>
        <v>150.792</v>
      </c>
      <c r="H66" s="20">
        <v>150.792</v>
      </c>
      <c r="I66" s="20">
        <v>95.168999999999997</v>
      </c>
      <c r="J66" s="84"/>
      <c r="K66" s="87"/>
      <c r="L66" s="85"/>
      <c r="M66" s="85"/>
      <c r="N66" s="84"/>
      <c r="O66" s="22">
        <f t="shared" si="11"/>
        <v>108.28400000000001</v>
      </c>
      <c r="P66" s="20">
        <v>108.28400000000001</v>
      </c>
      <c r="Q66" s="20">
        <v>81.697999999999993</v>
      </c>
      <c r="R66" s="7"/>
      <c r="S66" s="19">
        <f t="shared" si="12"/>
        <v>10</v>
      </c>
      <c r="T66" s="20">
        <v>10</v>
      </c>
      <c r="U66" s="20"/>
      <c r="V66" s="7"/>
    </row>
    <row r="67" spans="1:22" x14ac:dyDescent="0.25">
      <c r="A67" s="82">
        <f>+A66+1</f>
        <v>59</v>
      </c>
      <c r="B67" s="18" t="s">
        <v>36</v>
      </c>
      <c r="C67" s="22">
        <f t="shared" si="15"/>
        <v>225.73699999999999</v>
      </c>
      <c r="D67" s="20">
        <f t="shared" si="15"/>
        <v>222.73699999999999</v>
      </c>
      <c r="E67" s="20">
        <f t="shared" si="15"/>
        <v>164.20500000000001</v>
      </c>
      <c r="F67" s="21">
        <f t="shared" si="15"/>
        <v>3</v>
      </c>
      <c r="G67" s="22">
        <f>+H67+J67</f>
        <v>32.887</v>
      </c>
      <c r="H67" s="20">
        <v>29.887</v>
      </c>
      <c r="I67" s="20">
        <v>21.202999999999999</v>
      </c>
      <c r="J67" s="7">
        <v>3</v>
      </c>
      <c r="K67" s="87"/>
      <c r="L67" s="85"/>
      <c r="M67" s="85"/>
      <c r="N67" s="84"/>
      <c r="O67" s="22">
        <f t="shared" si="11"/>
        <v>188.85</v>
      </c>
      <c r="P67" s="20">
        <v>188.85</v>
      </c>
      <c r="Q67" s="20">
        <v>141.00200000000001</v>
      </c>
      <c r="R67" s="7"/>
      <c r="S67" s="19">
        <f t="shared" si="12"/>
        <v>4</v>
      </c>
      <c r="T67" s="20">
        <v>4</v>
      </c>
      <c r="U67" s="20">
        <v>2</v>
      </c>
      <c r="V67" s="7"/>
    </row>
    <row r="68" spans="1:22" x14ac:dyDescent="0.25">
      <c r="A68" s="82">
        <v>60</v>
      </c>
      <c r="B68" s="18" t="s">
        <v>62</v>
      </c>
      <c r="C68" s="22">
        <f t="shared" si="15"/>
        <v>10.870999999999999</v>
      </c>
      <c r="D68" s="20">
        <f t="shared" si="15"/>
        <v>10.870999999999999</v>
      </c>
      <c r="E68" s="20">
        <f t="shared" si="15"/>
        <v>7.4240000000000004</v>
      </c>
      <c r="F68" s="21"/>
      <c r="G68" s="22"/>
      <c r="H68" s="20"/>
      <c r="I68" s="20"/>
      <c r="J68" s="84"/>
      <c r="K68" s="22">
        <f>+L68</f>
        <v>0.7</v>
      </c>
      <c r="L68" s="20">
        <v>0.7</v>
      </c>
      <c r="M68" s="85"/>
      <c r="N68" s="84"/>
      <c r="O68" s="22">
        <f t="shared" si="11"/>
        <v>10.170999999999999</v>
      </c>
      <c r="P68" s="20">
        <v>10.170999999999999</v>
      </c>
      <c r="Q68" s="20">
        <v>7.4240000000000004</v>
      </c>
      <c r="R68" s="7"/>
      <c r="S68" s="19"/>
      <c r="T68" s="20"/>
      <c r="U68" s="20"/>
      <c r="V68" s="7"/>
    </row>
    <row r="69" spans="1:22" x14ac:dyDescent="0.25">
      <c r="A69" s="82">
        <v>61</v>
      </c>
      <c r="B69" s="18" t="s">
        <v>63</v>
      </c>
      <c r="C69" s="22">
        <f t="shared" si="15"/>
        <v>330.24099999999999</v>
      </c>
      <c r="D69" s="20">
        <f t="shared" si="15"/>
        <v>330.24099999999999</v>
      </c>
      <c r="E69" s="20">
        <f t="shared" si="15"/>
        <v>215.035</v>
      </c>
      <c r="F69" s="21"/>
      <c r="G69" s="22">
        <f t="shared" si="16"/>
        <v>179.85300000000001</v>
      </c>
      <c r="H69" s="20">
        <v>179.85300000000001</v>
      </c>
      <c r="I69" s="20">
        <v>112.714</v>
      </c>
      <c r="J69" s="84"/>
      <c r="K69" s="87"/>
      <c r="L69" s="85"/>
      <c r="M69" s="85"/>
      <c r="N69" s="84"/>
      <c r="O69" s="22">
        <f t="shared" si="11"/>
        <v>135.88800000000001</v>
      </c>
      <c r="P69" s="20">
        <v>135.88800000000001</v>
      </c>
      <c r="Q69" s="20">
        <v>102.321</v>
      </c>
      <c r="R69" s="7"/>
      <c r="S69" s="19">
        <f t="shared" si="12"/>
        <v>14.5</v>
      </c>
      <c r="T69" s="20">
        <v>14.5</v>
      </c>
      <c r="U69" s="20"/>
      <c r="V69" s="7"/>
    </row>
    <row r="70" spans="1:22" x14ac:dyDescent="0.25">
      <c r="A70" s="82">
        <v>62</v>
      </c>
      <c r="B70" s="18" t="s">
        <v>19</v>
      </c>
      <c r="C70" s="22">
        <f t="shared" si="15"/>
        <v>1724.7089999999998</v>
      </c>
      <c r="D70" s="20">
        <f t="shared" si="15"/>
        <v>1723.7089999999998</v>
      </c>
      <c r="E70" s="20">
        <f t="shared" si="15"/>
        <v>1117.961</v>
      </c>
      <c r="F70" s="21">
        <f t="shared" si="15"/>
        <v>1</v>
      </c>
      <c r="G70" s="22">
        <f t="shared" si="16"/>
        <v>657.93399999999997</v>
      </c>
      <c r="H70" s="20">
        <v>657.93399999999997</v>
      </c>
      <c r="I70" s="20">
        <v>375.584</v>
      </c>
      <c r="J70" s="84"/>
      <c r="K70" s="87"/>
      <c r="L70" s="85"/>
      <c r="M70" s="85"/>
      <c r="N70" s="84"/>
      <c r="O70" s="22">
        <f>P70+R70</f>
        <v>991.77499999999998</v>
      </c>
      <c r="P70" s="20">
        <v>991.77499999999998</v>
      </c>
      <c r="Q70" s="20">
        <v>742.37699999999995</v>
      </c>
      <c r="R70" s="7"/>
      <c r="S70" s="19">
        <f>+T70+V70</f>
        <v>75</v>
      </c>
      <c r="T70" s="20">
        <v>74</v>
      </c>
      <c r="U70" s="20"/>
      <c r="V70" s="7">
        <v>1</v>
      </c>
    </row>
    <row r="71" spans="1:22" x14ac:dyDescent="0.25">
      <c r="A71" s="82">
        <v>63</v>
      </c>
      <c r="B71" s="18" t="s">
        <v>106</v>
      </c>
      <c r="C71" s="22">
        <f t="shared" si="15"/>
        <v>100.68600000000001</v>
      </c>
      <c r="D71" s="20">
        <f t="shared" si="15"/>
        <v>99.686000000000007</v>
      </c>
      <c r="E71" s="20">
        <f t="shared" si="15"/>
        <v>55.722000000000001</v>
      </c>
      <c r="F71" s="21">
        <f t="shared" si="15"/>
        <v>1</v>
      </c>
      <c r="G71" s="22">
        <f t="shared" si="16"/>
        <v>90.686000000000007</v>
      </c>
      <c r="H71" s="20">
        <v>90.686000000000007</v>
      </c>
      <c r="I71" s="20">
        <v>55.722000000000001</v>
      </c>
      <c r="J71" s="7"/>
      <c r="K71" s="22"/>
      <c r="L71" s="20"/>
      <c r="M71" s="20"/>
      <c r="N71" s="7"/>
      <c r="O71" s="22"/>
      <c r="P71" s="20"/>
      <c r="Q71" s="20"/>
      <c r="R71" s="7"/>
      <c r="S71" s="19">
        <f>+T71+V71</f>
        <v>10</v>
      </c>
      <c r="T71" s="20">
        <v>9</v>
      </c>
      <c r="U71" s="20"/>
      <c r="V71" s="7">
        <v>1</v>
      </c>
    </row>
    <row r="72" spans="1:22" x14ac:dyDescent="0.25">
      <c r="A72" s="82">
        <v>64</v>
      </c>
      <c r="B72" s="18" t="s">
        <v>64</v>
      </c>
      <c r="C72" s="22">
        <f t="shared" si="15"/>
        <v>1181.079</v>
      </c>
      <c r="D72" s="20">
        <f t="shared" si="15"/>
        <v>1175.3890000000001</v>
      </c>
      <c r="E72" s="20">
        <f t="shared" si="15"/>
        <v>807.976</v>
      </c>
      <c r="F72" s="20">
        <f t="shared" si="15"/>
        <v>5.69</v>
      </c>
      <c r="G72" s="22">
        <f>+H72+J72</f>
        <v>302.45499999999998</v>
      </c>
      <c r="H72" s="20">
        <v>296.76499999999999</v>
      </c>
      <c r="I72" s="20">
        <v>183.374</v>
      </c>
      <c r="J72" s="7">
        <v>5.69</v>
      </c>
      <c r="K72" s="87"/>
      <c r="L72" s="85"/>
      <c r="M72" s="85"/>
      <c r="N72" s="84"/>
      <c r="O72" s="22">
        <f>P72+R72</f>
        <v>839.62400000000002</v>
      </c>
      <c r="P72" s="20">
        <v>839.62400000000002</v>
      </c>
      <c r="Q72" s="20">
        <v>624.60199999999998</v>
      </c>
      <c r="R72" s="7"/>
      <c r="S72" s="19">
        <f t="shared" si="12"/>
        <v>39</v>
      </c>
      <c r="T72" s="20">
        <v>39</v>
      </c>
      <c r="U72" s="20"/>
      <c r="V72" s="7"/>
    </row>
    <row r="73" spans="1:22" x14ac:dyDescent="0.25">
      <c r="A73" s="82">
        <f>+A72+1</f>
        <v>65</v>
      </c>
      <c r="B73" s="18" t="s">
        <v>20</v>
      </c>
      <c r="C73" s="22">
        <f t="shared" si="15"/>
        <v>744.85</v>
      </c>
      <c r="D73" s="20">
        <f t="shared" si="15"/>
        <v>744.85</v>
      </c>
      <c r="E73" s="20">
        <f t="shared" si="15"/>
        <v>480.98</v>
      </c>
      <c r="F73" s="20"/>
      <c r="G73" s="22">
        <f>+H73+J73</f>
        <v>276.029</v>
      </c>
      <c r="H73" s="20">
        <v>276.029</v>
      </c>
      <c r="I73" s="20">
        <v>141.018</v>
      </c>
      <c r="J73" s="7"/>
      <c r="K73" s="87"/>
      <c r="L73" s="85"/>
      <c r="M73" s="85"/>
      <c r="N73" s="84"/>
      <c r="O73" s="22">
        <f t="shared" si="11"/>
        <v>453.82100000000003</v>
      </c>
      <c r="P73" s="20">
        <v>453.82100000000003</v>
      </c>
      <c r="Q73" s="20">
        <v>339.96199999999999</v>
      </c>
      <c r="R73" s="7"/>
      <c r="S73" s="19">
        <f t="shared" si="12"/>
        <v>15</v>
      </c>
      <c r="T73" s="20">
        <v>15</v>
      </c>
      <c r="U73" s="20"/>
      <c r="V73" s="7"/>
    </row>
    <row r="74" spans="1:22" x14ac:dyDescent="0.25">
      <c r="A74" s="82">
        <f>+A73+1</f>
        <v>66</v>
      </c>
      <c r="B74" s="46" t="s">
        <v>107</v>
      </c>
      <c r="C74" s="22">
        <f t="shared" ref="C74:E75" si="17">G74+K74+O74+S74</f>
        <v>37.659999999999997</v>
      </c>
      <c r="D74" s="20">
        <f t="shared" si="17"/>
        <v>37.659999999999997</v>
      </c>
      <c r="E74" s="20">
        <f t="shared" si="17"/>
        <v>26.902999999999999</v>
      </c>
      <c r="F74" s="21"/>
      <c r="G74" s="22">
        <f>H74+J74</f>
        <v>33.159999999999997</v>
      </c>
      <c r="H74" s="20">
        <v>33.159999999999997</v>
      </c>
      <c r="I74" s="20">
        <v>24.834</v>
      </c>
      <c r="J74" s="7"/>
      <c r="K74" s="22"/>
      <c r="L74" s="20"/>
      <c r="M74" s="20"/>
      <c r="N74" s="7"/>
      <c r="O74" s="22"/>
      <c r="P74" s="20"/>
      <c r="Q74" s="20"/>
      <c r="R74" s="7"/>
      <c r="S74" s="19">
        <f t="shared" si="12"/>
        <v>4.5</v>
      </c>
      <c r="T74" s="20">
        <v>4.5</v>
      </c>
      <c r="U74" s="20">
        <v>2.069</v>
      </c>
      <c r="V74" s="7"/>
    </row>
    <row r="75" spans="1:22" x14ac:dyDescent="0.25">
      <c r="A75" s="82">
        <f>+A74+1</f>
        <v>67</v>
      </c>
      <c r="B75" s="18" t="s">
        <v>65</v>
      </c>
      <c r="C75" s="22">
        <f t="shared" si="17"/>
        <v>400.32900000000001</v>
      </c>
      <c r="D75" s="20">
        <f t="shared" si="17"/>
        <v>400.32900000000001</v>
      </c>
      <c r="E75" s="20">
        <f t="shared" si="17"/>
        <v>259.84100000000001</v>
      </c>
      <c r="F75" s="21"/>
      <c r="G75" s="22">
        <f>H75+J75</f>
        <v>194.916</v>
      </c>
      <c r="H75" s="20">
        <v>194.916</v>
      </c>
      <c r="I75" s="20">
        <v>119.081</v>
      </c>
      <c r="J75" s="7"/>
      <c r="K75" s="87"/>
      <c r="L75" s="85"/>
      <c r="M75" s="85"/>
      <c r="N75" s="84"/>
      <c r="O75" s="22">
        <f t="shared" si="11"/>
        <v>187.41300000000001</v>
      </c>
      <c r="P75" s="20">
        <v>187.41300000000001</v>
      </c>
      <c r="Q75" s="20">
        <v>140.76</v>
      </c>
      <c r="R75" s="7"/>
      <c r="S75" s="19">
        <f t="shared" si="12"/>
        <v>18</v>
      </c>
      <c r="T75" s="20">
        <v>18</v>
      </c>
      <c r="U75" s="20"/>
      <c r="V75" s="7"/>
    </row>
    <row r="76" spans="1:22" x14ac:dyDescent="0.25">
      <c r="A76" s="82">
        <f>+A75+1</f>
        <v>68</v>
      </c>
      <c r="B76" s="18" t="s">
        <v>21</v>
      </c>
      <c r="C76" s="22">
        <f t="shared" ref="C76:E78" si="18">+G76+K76+O76+S76</f>
        <v>646.21299999999997</v>
      </c>
      <c r="D76" s="20">
        <f t="shared" si="18"/>
        <v>646.21299999999997</v>
      </c>
      <c r="E76" s="20">
        <f t="shared" si="18"/>
        <v>410.47200000000004</v>
      </c>
      <c r="F76" s="21"/>
      <c r="G76" s="22">
        <f>+H76</f>
        <v>251.79900000000001</v>
      </c>
      <c r="H76" s="20">
        <v>251.79900000000001</v>
      </c>
      <c r="I76" s="20">
        <v>125.61499999999999</v>
      </c>
      <c r="J76" s="84"/>
      <c r="K76" s="87"/>
      <c r="L76" s="85"/>
      <c r="M76" s="85"/>
      <c r="N76" s="84"/>
      <c r="O76" s="22">
        <f t="shared" si="11"/>
        <v>379.91399999999999</v>
      </c>
      <c r="P76" s="20">
        <v>379.91399999999999</v>
      </c>
      <c r="Q76" s="20">
        <v>284.85700000000003</v>
      </c>
      <c r="R76" s="7"/>
      <c r="S76" s="19">
        <f t="shared" si="12"/>
        <v>14.5</v>
      </c>
      <c r="T76" s="20">
        <v>14.5</v>
      </c>
      <c r="U76" s="20"/>
      <c r="V76" s="7"/>
    </row>
    <row r="77" spans="1:22" x14ac:dyDescent="0.25">
      <c r="A77" s="82">
        <f>+A76+1</f>
        <v>69</v>
      </c>
      <c r="B77" s="18" t="s">
        <v>108</v>
      </c>
      <c r="C77" s="22">
        <f t="shared" si="18"/>
        <v>154.251</v>
      </c>
      <c r="D77" s="20">
        <f t="shared" si="18"/>
        <v>154.251</v>
      </c>
      <c r="E77" s="20">
        <f t="shared" si="18"/>
        <v>87.855999999999995</v>
      </c>
      <c r="F77" s="21"/>
      <c r="G77" s="22">
        <f>+H77</f>
        <v>102.15900000000001</v>
      </c>
      <c r="H77" s="20">
        <v>102.15900000000001</v>
      </c>
      <c r="I77" s="20">
        <v>54.658000000000001</v>
      </c>
      <c r="J77" s="7"/>
      <c r="K77" s="22"/>
      <c r="L77" s="20"/>
      <c r="M77" s="20"/>
      <c r="N77" s="7"/>
      <c r="O77" s="22">
        <f t="shared" si="11"/>
        <v>44.892000000000003</v>
      </c>
      <c r="P77" s="20">
        <v>44.892000000000003</v>
      </c>
      <c r="Q77" s="20">
        <v>33.198</v>
      </c>
      <c r="R77" s="7"/>
      <c r="S77" s="19">
        <f t="shared" si="12"/>
        <v>7.2</v>
      </c>
      <c r="T77" s="20">
        <v>7.2</v>
      </c>
      <c r="U77" s="20"/>
      <c r="V77" s="7"/>
    </row>
    <row r="78" spans="1:22" x14ac:dyDescent="0.25">
      <c r="A78" s="82">
        <v>70</v>
      </c>
      <c r="B78" s="46" t="s">
        <v>109</v>
      </c>
      <c r="C78" s="22">
        <f>+G78+K78+O78+S78</f>
        <v>41.170999999999999</v>
      </c>
      <c r="D78" s="20">
        <f t="shared" si="18"/>
        <v>41.170999999999999</v>
      </c>
      <c r="E78" s="20">
        <f t="shared" si="18"/>
        <v>28.078000000000003</v>
      </c>
      <c r="F78" s="21"/>
      <c r="G78" s="22">
        <f>+H78</f>
        <v>39.658999999999999</v>
      </c>
      <c r="H78" s="20">
        <v>39.658999999999999</v>
      </c>
      <c r="I78" s="20">
        <v>27.382000000000001</v>
      </c>
      <c r="J78" s="7"/>
      <c r="K78" s="22"/>
      <c r="L78" s="20"/>
      <c r="M78" s="20"/>
      <c r="N78" s="7"/>
      <c r="O78" s="22"/>
      <c r="P78" s="20"/>
      <c r="Q78" s="20"/>
      <c r="R78" s="7"/>
      <c r="S78" s="19">
        <f t="shared" si="12"/>
        <v>1.512</v>
      </c>
      <c r="T78" s="20">
        <v>1.512</v>
      </c>
      <c r="U78" s="20">
        <v>0.69599999999999995</v>
      </c>
      <c r="V78" s="7"/>
    </row>
    <row r="79" spans="1:22" x14ac:dyDescent="0.25">
      <c r="A79" s="82">
        <f t="shared" ref="A79:A142" si="19">+A78+1</f>
        <v>71</v>
      </c>
      <c r="B79" s="18" t="s">
        <v>22</v>
      </c>
      <c r="C79" s="22">
        <f t="shared" ref="C79:F164" si="20">G79+K79+O79+S79</f>
        <v>660.67700000000002</v>
      </c>
      <c r="D79" s="20">
        <f>H79+L79+P79+T79</f>
        <v>659.548</v>
      </c>
      <c r="E79" s="20">
        <f>I79+M79+Q79+U79</f>
        <v>439.84999999999997</v>
      </c>
      <c r="F79" s="20">
        <f>+J79+N79+R79+V79</f>
        <v>1.129</v>
      </c>
      <c r="G79" s="22">
        <f>H79+J79</f>
        <v>208.93199999999999</v>
      </c>
      <c r="H79" s="20">
        <v>207.803</v>
      </c>
      <c r="I79" s="20">
        <v>118.34399999999999</v>
      </c>
      <c r="J79" s="7">
        <v>1.129</v>
      </c>
      <c r="K79" s="87"/>
      <c r="L79" s="85"/>
      <c r="M79" s="85"/>
      <c r="N79" s="84"/>
      <c r="O79" s="22">
        <f t="shared" si="11"/>
        <v>428.745</v>
      </c>
      <c r="P79" s="20">
        <v>428.745</v>
      </c>
      <c r="Q79" s="20">
        <v>321.50599999999997</v>
      </c>
      <c r="R79" s="7"/>
      <c r="S79" s="19">
        <f t="shared" si="12"/>
        <v>23</v>
      </c>
      <c r="T79" s="20">
        <v>23</v>
      </c>
      <c r="U79" s="20"/>
      <c r="V79" s="7"/>
    </row>
    <row r="80" spans="1:22" x14ac:dyDescent="0.25">
      <c r="A80" s="82">
        <f t="shared" si="19"/>
        <v>72</v>
      </c>
      <c r="B80" s="46" t="s">
        <v>110</v>
      </c>
      <c r="C80" s="22">
        <f t="shared" si="20"/>
        <v>34.462000000000003</v>
      </c>
      <c r="D80" s="20">
        <f>H80+L80+P80+T80</f>
        <v>34.462000000000003</v>
      </c>
      <c r="E80" s="20">
        <f>I80+M80+Q80+U80</f>
        <v>25.736000000000001</v>
      </c>
      <c r="F80" s="21"/>
      <c r="G80" s="22">
        <f>H80+J80</f>
        <v>32.862000000000002</v>
      </c>
      <c r="H80" s="20">
        <v>32.862000000000002</v>
      </c>
      <c r="I80" s="20">
        <v>25</v>
      </c>
      <c r="J80" s="7"/>
      <c r="K80" s="22"/>
      <c r="L80" s="20"/>
      <c r="M80" s="20"/>
      <c r="N80" s="7"/>
      <c r="O80" s="22"/>
      <c r="P80" s="20"/>
      <c r="Q80" s="20"/>
      <c r="R80" s="7"/>
      <c r="S80" s="19">
        <f t="shared" si="12"/>
        <v>1.6</v>
      </c>
      <c r="T80" s="20">
        <v>1.6</v>
      </c>
      <c r="U80" s="20">
        <v>0.73599999999999999</v>
      </c>
      <c r="V80" s="7"/>
    </row>
    <row r="81" spans="1:22" x14ac:dyDescent="0.25">
      <c r="A81" s="82">
        <f t="shared" si="19"/>
        <v>73</v>
      </c>
      <c r="B81" s="18" t="s">
        <v>66</v>
      </c>
      <c r="C81" s="22">
        <f t="shared" ref="C81:E88" si="21">+G81+K81+O81+S81</f>
        <v>778.90199999999993</v>
      </c>
      <c r="D81" s="20">
        <f t="shared" si="21"/>
        <v>778.90199999999993</v>
      </c>
      <c r="E81" s="20">
        <f t="shared" si="21"/>
        <v>465.16399999999999</v>
      </c>
      <c r="F81" s="21"/>
      <c r="G81" s="22">
        <f t="shared" ref="G81:G88" si="22">+H81</f>
        <v>341.57100000000003</v>
      </c>
      <c r="H81" s="20">
        <v>341.57100000000003</v>
      </c>
      <c r="I81" s="20">
        <v>160.738</v>
      </c>
      <c r="J81" s="84"/>
      <c r="K81" s="87"/>
      <c r="L81" s="85"/>
      <c r="M81" s="85"/>
      <c r="N81" s="84"/>
      <c r="O81" s="22">
        <f t="shared" si="11"/>
        <v>405.93099999999998</v>
      </c>
      <c r="P81" s="20">
        <v>405.93099999999998</v>
      </c>
      <c r="Q81" s="20">
        <v>304.42599999999999</v>
      </c>
      <c r="R81" s="84"/>
      <c r="S81" s="19">
        <f>+T81</f>
        <v>31.4</v>
      </c>
      <c r="T81" s="20">
        <v>31.4</v>
      </c>
      <c r="U81" s="20"/>
      <c r="V81" s="7"/>
    </row>
    <row r="82" spans="1:22" x14ac:dyDescent="0.25">
      <c r="A82" s="82">
        <f t="shared" si="19"/>
        <v>74</v>
      </c>
      <c r="B82" s="18" t="s">
        <v>33</v>
      </c>
      <c r="C82" s="22">
        <f t="shared" si="21"/>
        <v>325.79599999999994</v>
      </c>
      <c r="D82" s="20">
        <f t="shared" si="21"/>
        <v>325.79599999999994</v>
      </c>
      <c r="E82" s="20">
        <f t="shared" si="21"/>
        <v>207.63200000000001</v>
      </c>
      <c r="F82" s="21"/>
      <c r="G82" s="22">
        <f>+H82+J82</f>
        <v>16.977</v>
      </c>
      <c r="H82" s="20">
        <v>16.977</v>
      </c>
      <c r="I82" s="20"/>
      <c r="J82" s="7"/>
      <c r="K82" s="22">
        <f>L82+N82</f>
        <v>136.1</v>
      </c>
      <c r="L82" s="20">
        <v>136.1</v>
      </c>
      <c r="M82" s="20">
        <v>82.593000000000004</v>
      </c>
      <c r="N82" s="7"/>
      <c r="O82" s="22">
        <f t="shared" si="11"/>
        <v>165.31899999999999</v>
      </c>
      <c r="P82" s="20">
        <v>165.31899999999999</v>
      </c>
      <c r="Q82" s="20">
        <v>125.039</v>
      </c>
      <c r="R82" s="7"/>
      <c r="S82" s="19">
        <f>+T82</f>
        <v>7.4</v>
      </c>
      <c r="T82" s="20">
        <v>7.4</v>
      </c>
      <c r="U82" s="20"/>
      <c r="V82" s="7"/>
    </row>
    <row r="83" spans="1:22" x14ac:dyDescent="0.25">
      <c r="A83" s="82">
        <v>75</v>
      </c>
      <c r="B83" s="18" t="s">
        <v>67</v>
      </c>
      <c r="C83" s="22">
        <f t="shared" si="21"/>
        <v>406.80399999999997</v>
      </c>
      <c r="D83" s="20">
        <f t="shared" si="21"/>
        <v>406.80399999999997</v>
      </c>
      <c r="E83" s="20">
        <f t="shared" si="21"/>
        <v>294.00099999999998</v>
      </c>
      <c r="F83" s="21"/>
      <c r="G83" s="22">
        <f t="shared" si="22"/>
        <v>352.59899999999999</v>
      </c>
      <c r="H83" s="20">
        <v>352.59899999999999</v>
      </c>
      <c r="I83" s="20">
        <v>261.88499999999999</v>
      </c>
      <c r="J83" s="84"/>
      <c r="K83" s="87"/>
      <c r="L83" s="85"/>
      <c r="M83" s="85"/>
      <c r="N83" s="84"/>
      <c r="O83" s="22">
        <f t="shared" si="11"/>
        <v>25.704999999999998</v>
      </c>
      <c r="P83" s="20">
        <v>25.704999999999998</v>
      </c>
      <c r="Q83" s="20">
        <v>19.7</v>
      </c>
      <c r="R83" s="7"/>
      <c r="S83" s="19">
        <f>+T83+V83</f>
        <v>28.5</v>
      </c>
      <c r="T83" s="20">
        <v>28.5</v>
      </c>
      <c r="U83" s="20">
        <v>12.416</v>
      </c>
      <c r="V83" s="7"/>
    </row>
    <row r="84" spans="1:22" x14ac:dyDescent="0.25">
      <c r="A84" s="82">
        <f t="shared" si="19"/>
        <v>76</v>
      </c>
      <c r="B84" s="18" t="s">
        <v>31</v>
      </c>
      <c r="C84" s="22">
        <f t="shared" si="21"/>
        <v>119.569</v>
      </c>
      <c r="D84" s="20">
        <f t="shared" si="21"/>
        <v>119.569</v>
      </c>
      <c r="E84" s="20">
        <f t="shared" si="21"/>
        <v>86.772000000000006</v>
      </c>
      <c r="F84" s="21"/>
      <c r="G84" s="22">
        <f t="shared" si="22"/>
        <v>94.293999999999997</v>
      </c>
      <c r="H84" s="20">
        <v>94.293999999999997</v>
      </c>
      <c r="I84" s="20">
        <v>71.525000000000006</v>
      </c>
      <c r="J84" s="84"/>
      <c r="K84" s="87"/>
      <c r="L84" s="85"/>
      <c r="M84" s="85"/>
      <c r="N84" s="84"/>
      <c r="O84" s="22">
        <f t="shared" si="11"/>
        <v>13.775</v>
      </c>
      <c r="P84" s="20">
        <v>13.775</v>
      </c>
      <c r="Q84" s="20">
        <v>10.557</v>
      </c>
      <c r="R84" s="7"/>
      <c r="S84" s="19">
        <f t="shared" ref="S84:S89" si="23">T84+V84</f>
        <v>11.5</v>
      </c>
      <c r="T84" s="20">
        <v>11.5</v>
      </c>
      <c r="U84" s="20">
        <v>4.6900000000000004</v>
      </c>
      <c r="V84" s="7"/>
    </row>
    <row r="85" spans="1:22" x14ac:dyDescent="0.25">
      <c r="A85" s="82">
        <f t="shared" si="19"/>
        <v>77</v>
      </c>
      <c r="B85" s="46" t="s">
        <v>23</v>
      </c>
      <c r="C85" s="22">
        <f t="shared" si="21"/>
        <v>86.653000000000006</v>
      </c>
      <c r="D85" s="20">
        <f t="shared" si="21"/>
        <v>86.653000000000006</v>
      </c>
      <c r="E85" s="20">
        <f t="shared" si="21"/>
        <v>47.442</v>
      </c>
      <c r="F85" s="21"/>
      <c r="G85" s="22">
        <f t="shared" si="22"/>
        <v>65.653000000000006</v>
      </c>
      <c r="H85" s="20">
        <v>65.653000000000006</v>
      </c>
      <c r="I85" s="20">
        <v>47.442</v>
      </c>
      <c r="J85" s="84"/>
      <c r="K85" s="87"/>
      <c r="L85" s="85"/>
      <c r="M85" s="85"/>
      <c r="N85" s="84"/>
      <c r="O85" s="22"/>
      <c r="P85" s="20"/>
      <c r="Q85" s="20"/>
      <c r="R85" s="7"/>
      <c r="S85" s="19">
        <f t="shared" si="23"/>
        <v>21</v>
      </c>
      <c r="T85" s="20">
        <v>21</v>
      </c>
      <c r="U85" s="20"/>
      <c r="V85" s="7"/>
    </row>
    <row r="86" spans="1:22" x14ac:dyDescent="0.25">
      <c r="A86" s="82">
        <v>78</v>
      </c>
      <c r="B86" s="46" t="s">
        <v>111</v>
      </c>
      <c r="C86" s="22">
        <f t="shared" si="21"/>
        <v>90.528999999999996</v>
      </c>
      <c r="D86" s="20">
        <f t="shared" si="21"/>
        <v>90.528999999999996</v>
      </c>
      <c r="E86" s="20">
        <f t="shared" si="21"/>
        <v>67.105000000000004</v>
      </c>
      <c r="F86" s="21"/>
      <c r="G86" s="22">
        <f t="shared" si="22"/>
        <v>31.66</v>
      </c>
      <c r="H86" s="20">
        <v>31.66</v>
      </c>
      <c r="I86" s="20">
        <v>22.754000000000001</v>
      </c>
      <c r="J86" s="84"/>
      <c r="K86" s="87"/>
      <c r="L86" s="85"/>
      <c r="M86" s="85"/>
      <c r="N86" s="84"/>
      <c r="O86" s="22">
        <f t="shared" si="11"/>
        <v>57.869</v>
      </c>
      <c r="P86" s="20">
        <v>57.869</v>
      </c>
      <c r="Q86" s="20">
        <v>44.350999999999999</v>
      </c>
      <c r="R86" s="7"/>
      <c r="S86" s="19">
        <f t="shared" si="23"/>
        <v>1</v>
      </c>
      <c r="T86" s="20">
        <v>1</v>
      </c>
      <c r="U86" s="20"/>
      <c r="V86" s="7"/>
    </row>
    <row r="87" spans="1:22" x14ac:dyDescent="0.25">
      <c r="A87" s="82">
        <f t="shared" si="19"/>
        <v>79</v>
      </c>
      <c r="B87" s="18" t="s">
        <v>68</v>
      </c>
      <c r="C87" s="22">
        <f t="shared" si="21"/>
        <v>227.31699999999998</v>
      </c>
      <c r="D87" s="20">
        <f t="shared" si="21"/>
        <v>227.31699999999998</v>
      </c>
      <c r="E87" s="20">
        <f t="shared" si="21"/>
        <v>146.53799999999998</v>
      </c>
      <c r="F87" s="21"/>
      <c r="G87" s="22">
        <f t="shared" si="22"/>
        <v>159.31399999999999</v>
      </c>
      <c r="H87" s="20">
        <v>159.31399999999999</v>
      </c>
      <c r="I87" s="20">
        <v>103.696</v>
      </c>
      <c r="J87" s="84"/>
      <c r="K87" s="87"/>
      <c r="L87" s="85"/>
      <c r="M87" s="85"/>
      <c r="N87" s="84"/>
      <c r="O87" s="22">
        <f t="shared" si="11"/>
        <v>56.302999999999997</v>
      </c>
      <c r="P87" s="20">
        <v>56.302999999999997</v>
      </c>
      <c r="Q87" s="20">
        <v>41.646000000000001</v>
      </c>
      <c r="R87" s="7"/>
      <c r="S87" s="19">
        <f t="shared" si="23"/>
        <v>11.7</v>
      </c>
      <c r="T87" s="20">
        <v>11.7</v>
      </c>
      <c r="U87" s="20">
        <v>1.196</v>
      </c>
      <c r="V87" s="7"/>
    </row>
    <row r="88" spans="1:22" x14ac:dyDescent="0.25">
      <c r="A88" s="82">
        <v>80</v>
      </c>
      <c r="B88" s="18" t="s">
        <v>112</v>
      </c>
      <c r="C88" s="27">
        <f t="shared" si="21"/>
        <v>67.899000000000001</v>
      </c>
      <c r="D88" s="20">
        <f t="shared" si="21"/>
        <v>67.899000000000001</v>
      </c>
      <c r="E88" s="19">
        <f t="shared" si="21"/>
        <v>43.929000000000002</v>
      </c>
      <c r="F88" s="21"/>
      <c r="G88" s="22">
        <f t="shared" si="22"/>
        <v>40.21</v>
      </c>
      <c r="H88" s="20">
        <v>40.21</v>
      </c>
      <c r="I88" s="20">
        <v>25.751000000000001</v>
      </c>
      <c r="J88" s="84"/>
      <c r="K88" s="87"/>
      <c r="L88" s="85"/>
      <c r="M88" s="85"/>
      <c r="N88" s="84"/>
      <c r="O88" s="22">
        <f t="shared" si="11"/>
        <v>24.588999999999999</v>
      </c>
      <c r="P88" s="20">
        <v>24.588999999999999</v>
      </c>
      <c r="Q88" s="20">
        <v>18.178000000000001</v>
      </c>
      <c r="R88" s="7"/>
      <c r="S88" s="19">
        <f t="shared" si="23"/>
        <v>3.1</v>
      </c>
      <c r="T88" s="20">
        <v>3.1</v>
      </c>
      <c r="U88" s="20"/>
      <c r="V88" s="7"/>
    </row>
    <row r="89" spans="1:22" x14ac:dyDescent="0.25">
      <c r="A89" s="82">
        <v>81</v>
      </c>
      <c r="B89" s="46" t="s">
        <v>5</v>
      </c>
      <c r="C89" s="22">
        <f t="shared" si="20"/>
        <v>14.457000000000001</v>
      </c>
      <c r="D89" s="20">
        <f t="shared" si="20"/>
        <v>14.457000000000001</v>
      </c>
      <c r="E89" s="20">
        <f t="shared" si="20"/>
        <v>11.08</v>
      </c>
      <c r="F89" s="21">
        <f>+J89+N89+R89+V89</f>
        <v>0</v>
      </c>
      <c r="G89" s="22">
        <f t="shared" ref="G89:G171" si="24">H89+J89</f>
        <v>0</v>
      </c>
      <c r="H89" s="20"/>
      <c r="I89" s="20"/>
      <c r="J89" s="7"/>
      <c r="K89" s="87"/>
      <c r="L89" s="85"/>
      <c r="M89" s="85"/>
      <c r="N89" s="84"/>
      <c r="O89" s="22">
        <f t="shared" si="11"/>
        <v>14.457000000000001</v>
      </c>
      <c r="P89" s="20">
        <v>14.457000000000001</v>
      </c>
      <c r="Q89" s="20">
        <v>11.08</v>
      </c>
      <c r="R89" s="7"/>
      <c r="S89" s="19">
        <f t="shared" si="23"/>
        <v>0</v>
      </c>
      <c r="T89" s="20"/>
      <c r="U89" s="20"/>
      <c r="V89" s="7"/>
    </row>
    <row r="90" spans="1:22" x14ac:dyDescent="0.25">
      <c r="A90" s="82">
        <v>82</v>
      </c>
      <c r="B90" s="31" t="s">
        <v>113</v>
      </c>
      <c r="C90" s="13">
        <f t="shared" si="20"/>
        <v>0</v>
      </c>
      <c r="D90" s="16">
        <f t="shared" si="20"/>
        <v>0</v>
      </c>
      <c r="E90" s="16"/>
      <c r="F90" s="21"/>
      <c r="G90" s="13">
        <f t="shared" si="24"/>
        <v>0</v>
      </c>
      <c r="H90" s="16"/>
      <c r="I90" s="20"/>
      <c r="J90" s="7"/>
      <c r="K90" s="87"/>
      <c r="L90" s="85"/>
      <c r="M90" s="85"/>
      <c r="N90" s="84"/>
      <c r="O90" s="22"/>
      <c r="P90" s="20"/>
      <c r="Q90" s="20"/>
      <c r="R90" s="7"/>
      <c r="S90" s="19"/>
      <c r="T90" s="20"/>
      <c r="U90" s="20"/>
      <c r="V90" s="7"/>
    </row>
    <row r="91" spans="1:22" x14ac:dyDescent="0.25">
      <c r="A91" s="82">
        <v>83</v>
      </c>
      <c r="B91" s="18" t="s">
        <v>7</v>
      </c>
      <c r="C91" s="22">
        <f t="shared" si="20"/>
        <v>0</v>
      </c>
      <c r="D91" s="20">
        <f t="shared" si="20"/>
        <v>0</v>
      </c>
      <c r="E91" s="20">
        <f t="shared" si="20"/>
        <v>0</v>
      </c>
      <c r="F91" s="21"/>
      <c r="G91" s="22">
        <f t="shared" si="24"/>
        <v>0</v>
      </c>
      <c r="H91" s="20"/>
      <c r="I91" s="20"/>
      <c r="J91" s="24"/>
      <c r="K91" s="87"/>
      <c r="L91" s="85"/>
      <c r="M91" s="85"/>
      <c r="N91" s="84"/>
      <c r="O91" s="22"/>
      <c r="P91" s="20"/>
      <c r="Q91" s="20"/>
      <c r="R91" s="7"/>
      <c r="S91" s="19"/>
      <c r="T91" s="20"/>
      <c r="U91" s="20"/>
      <c r="V91" s="7"/>
    </row>
    <row r="92" spans="1:22" x14ac:dyDescent="0.25">
      <c r="A92" s="82">
        <v>84</v>
      </c>
      <c r="B92" s="18" t="s">
        <v>8</v>
      </c>
      <c r="C92" s="22">
        <f t="shared" si="20"/>
        <v>0</v>
      </c>
      <c r="D92" s="20">
        <f t="shared" si="20"/>
        <v>0</v>
      </c>
      <c r="E92" s="20">
        <f t="shared" si="20"/>
        <v>0</v>
      </c>
      <c r="F92" s="21"/>
      <c r="G92" s="22">
        <f t="shared" si="24"/>
        <v>0</v>
      </c>
      <c r="H92" s="20"/>
      <c r="I92" s="20"/>
      <c r="J92" s="24"/>
      <c r="K92" s="87"/>
      <c r="L92" s="85"/>
      <c r="M92" s="85"/>
      <c r="N92" s="84"/>
      <c r="O92" s="22"/>
      <c r="P92" s="20"/>
      <c r="Q92" s="20"/>
      <c r="R92" s="7"/>
      <c r="S92" s="19"/>
      <c r="T92" s="20"/>
      <c r="U92" s="20"/>
      <c r="V92" s="7"/>
    </row>
    <row r="93" spans="1:22" x14ac:dyDescent="0.25">
      <c r="A93" s="82">
        <v>85</v>
      </c>
      <c r="B93" s="18" t="s">
        <v>9</v>
      </c>
      <c r="C93" s="22">
        <f t="shared" si="20"/>
        <v>0</v>
      </c>
      <c r="D93" s="20">
        <f t="shared" si="20"/>
        <v>0</v>
      </c>
      <c r="E93" s="20">
        <f t="shared" si="20"/>
        <v>0</v>
      </c>
      <c r="F93" s="21"/>
      <c r="G93" s="22">
        <f t="shared" si="24"/>
        <v>0</v>
      </c>
      <c r="H93" s="20"/>
      <c r="I93" s="20"/>
      <c r="J93" s="7"/>
      <c r="K93" s="87"/>
      <c r="L93" s="85"/>
      <c r="M93" s="85"/>
      <c r="N93" s="84"/>
      <c r="O93" s="22"/>
      <c r="P93" s="20"/>
      <c r="Q93" s="20"/>
      <c r="R93" s="7"/>
      <c r="S93" s="91"/>
      <c r="T93" s="16"/>
      <c r="U93" s="16"/>
      <c r="V93" s="24"/>
    </row>
    <row r="94" spans="1:22" x14ac:dyDescent="0.25">
      <c r="A94" s="82">
        <f t="shared" si="19"/>
        <v>86</v>
      </c>
      <c r="B94" s="18" t="s">
        <v>10</v>
      </c>
      <c r="C94" s="22">
        <f t="shared" si="20"/>
        <v>0</v>
      </c>
      <c r="D94" s="20">
        <f t="shared" si="20"/>
        <v>0</v>
      </c>
      <c r="E94" s="20">
        <f t="shared" si="20"/>
        <v>0</v>
      </c>
      <c r="F94" s="21"/>
      <c r="G94" s="22">
        <f t="shared" si="24"/>
        <v>0</v>
      </c>
      <c r="H94" s="20"/>
      <c r="I94" s="20"/>
      <c r="J94" s="24"/>
      <c r="K94" s="87"/>
      <c r="L94" s="85"/>
      <c r="M94" s="85"/>
      <c r="N94" s="84"/>
      <c r="O94" s="22"/>
      <c r="P94" s="20"/>
      <c r="Q94" s="20"/>
      <c r="R94" s="7"/>
      <c r="S94" s="91"/>
      <c r="T94" s="16"/>
      <c r="U94" s="16"/>
      <c r="V94" s="24"/>
    </row>
    <row r="95" spans="1:22" x14ac:dyDescent="0.25">
      <c r="A95" s="82">
        <f t="shared" si="19"/>
        <v>87</v>
      </c>
      <c r="B95" s="18" t="s">
        <v>11</v>
      </c>
      <c r="C95" s="22">
        <f t="shared" si="20"/>
        <v>0</v>
      </c>
      <c r="D95" s="20">
        <f t="shared" si="20"/>
        <v>0</v>
      </c>
      <c r="E95" s="20">
        <f t="shared" si="20"/>
        <v>0</v>
      </c>
      <c r="F95" s="21"/>
      <c r="G95" s="22">
        <f t="shared" si="24"/>
        <v>0</v>
      </c>
      <c r="H95" s="20"/>
      <c r="I95" s="20"/>
      <c r="J95" s="24"/>
      <c r="K95" s="87"/>
      <c r="L95" s="85"/>
      <c r="M95" s="85"/>
      <c r="N95" s="84"/>
      <c r="O95" s="22"/>
      <c r="P95" s="20"/>
      <c r="Q95" s="20"/>
      <c r="R95" s="7"/>
      <c r="S95" s="91"/>
      <c r="T95" s="16"/>
      <c r="U95" s="16"/>
      <c r="V95" s="24"/>
    </row>
    <row r="96" spans="1:22" x14ac:dyDescent="0.25">
      <c r="A96" s="82">
        <f t="shared" si="19"/>
        <v>88</v>
      </c>
      <c r="B96" s="18" t="s">
        <v>12</v>
      </c>
      <c r="C96" s="22">
        <f t="shared" si="20"/>
        <v>0</v>
      </c>
      <c r="D96" s="20">
        <f t="shared" si="20"/>
        <v>0</v>
      </c>
      <c r="E96" s="20">
        <f t="shared" si="20"/>
        <v>0</v>
      </c>
      <c r="F96" s="21"/>
      <c r="G96" s="22">
        <f t="shared" si="24"/>
        <v>0</v>
      </c>
      <c r="H96" s="20"/>
      <c r="I96" s="20"/>
      <c r="J96" s="24"/>
      <c r="K96" s="87"/>
      <c r="L96" s="85"/>
      <c r="M96" s="85"/>
      <c r="N96" s="84"/>
      <c r="O96" s="22"/>
      <c r="P96" s="20"/>
      <c r="Q96" s="20"/>
      <c r="R96" s="7"/>
      <c r="S96" s="91"/>
      <c r="T96" s="16"/>
      <c r="U96" s="16"/>
      <c r="V96" s="24"/>
    </row>
    <row r="97" spans="1:22" x14ac:dyDescent="0.25">
      <c r="A97" s="82">
        <v>89</v>
      </c>
      <c r="B97" s="18" t="s">
        <v>14</v>
      </c>
      <c r="C97" s="22">
        <f>G97+K97+O97+S97</f>
        <v>0</v>
      </c>
      <c r="D97" s="20">
        <f t="shared" si="20"/>
        <v>0</v>
      </c>
      <c r="E97" s="20"/>
      <c r="F97" s="21"/>
      <c r="G97" s="22">
        <f>H97+J97</f>
        <v>0</v>
      </c>
      <c r="H97" s="20"/>
      <c r="I97" s="20"/>
      <c r="J97" s="24"/>
      <c r="K97" s="87"/>
      <c r="L97" s="85"/>
      <c r="M97" s="85"/>
      <c r="N97" s="84"/>
      <c r="O97" s="22"/>
      <c r="P97" s="20"/>
      <c r="Q97" s="20"/>
      <c r="R97" s="7"/>
      <c r="S97" s="91"/>
      <c r="T97" s="16"/>
      <c r="U97" s="16"/>
      <c r="V97" s="24"/>
    </row>
    <row r="98" spans="1:22" ht="13.8" thickBot="1" x14ac:dyDescent="0.3">
      <c r="A98" s="111">
        <f t="shared" si="19"/>
        <v>90</v>
      </c>
      <c r="B98" s="34" t="s">
        <v>27</v>
      </c>
      <c r="C98" s="38">
        <f>G98+K98+O98+S98</f>
        <v>0</v>
      </c>
      <c r="D98" s="36">
        <f t="shared" si="20"/>
        <v>0</v>
      </c>
      <c r="E98" s="36"/>
      <c r="F98" s="37"/>
      <c r="G98" s="38">
        <f>H98+J98</f>
        <v>0</v>
      </c>
      <c r="H98" s="36"/>
      <c r="I98" s="36"/>
      <c r="J98" s="43"/>
      <c r="K98" s="112"/>
      <c r="L98" s="113"/>
      <c r="M98" s="113"/>
      <c r="N98" s="114"/>
      <c r="O98" s="49"/>
      <c r="P98" s="48"/>
      <c r="Q98" s="48"/>
      <c r="R98" s="51"/>
      <c r="S98" s="115"/>
      <c r="T98" s="116"/>
      <c r="U98" s="116"/>
      <c r="V98" s="50"/>
    </row>
    <row r="99" spans="1:22" ht="42" thickBot="1" x14ac:dyDescent="0.3">
      <c r="A99" s="62">
        <f t="shared" si="19"/>
        <v>91</v>
      </c>
      <c r="B99" s="63" t="s">
        <v>114</v>
      </c>
      <c r="C99" s="117">
        <f>G99+K99+O99+S99</f>
        <v>65.314999999999998</v>
      </c>
      <c r="D99" s="118">
        <f t="shared" si="20"/>
        <v>65.314999999999998</v>
      </c>
      <c r="E99" s="52">
        <f t="shared" si="20"/>
        <v>37.926000000000002</v>
      </c>
      <c r="F99" s="57">
        <f t="shared" si="20"/>
        <v>0</v>
      </c>
      <c r="G99" s="52">
        <f>G100+G111+G114+G117+G118+SUM(G122:G133)+G135+G138+G139</f>
        <v>60.914999999999999</v>
      </c>
      <c r="H99" s="52">
        <f>H100+H111+H114+H117+H118+SUM(H122:H133)+H135+H138+H139</f>
        <v>60.914999999999999</v>
      </c>
      <c r="I99" s="52">
        <f>I100+I111+I114+SUM(I117:I133)+I135+I138+I139</f>
        <v>37.926000000000002</v>
      </c>
      <c r="J99" s="52"/>
      <c r="K99" s="119"/>
      <c r="L99" s="120"/>
      <c r="M99" s="120"/>
      <c r="N99" s="98"/>
      <c r="O99" s="119"/>
      <c r="P99" s="120"/>
      <c r="Q99" s="120"/>
      <c r="R99" s="98"/>
      <c r="S99" s="58">
        <f>S100+SUM(S111:S133)+S135+S138+S139</f>
        <v>4.4000000000000004</v>
      </c>
      <c r="T99" s="118">
        <f>SUM(T111:T139)</f>
        <v>4.4000000000000004</v>
      </c>
      <c r="U99" s="52">
        <f>SUM(U111:U138)</f>
        <v>0</v>
      </c>
      <c r="V99" s="57">
        <f>SUM(V111:V138)</f>
        <v>0</v>
      </c>
    </row>
    <row r="100" spans="1:22" ht="26.4" x14ac:dyDescent="0.25">
      <c r="A100" s="67">
        <f t="shared" si="19"/>
        <v>92</v>
      </c>
      <c r="B100" s="121" t="s">
        <v>115</v>
      </c>
      <c r="C100" s="79">
        <f t="shared" si="20"/>
        <v>0</v>
      </c>
      <c r="D100" s="74">
        <f t="shared" si="20"/>
        <v>0</v>
      </c>
      <c r="E100" s="74"/>
      <c r="F100" s="78"/>
      <c r="G100" s="122">
        <f>SUM(G101:G110)-G104-G105</f>
        <v>0</v>
      </c>
      <c r="H100" s="102">
        <f>SUM(H101:H110)-H104-H105</f>
        <v>0</v>
      </c>
      <c r="I100" s="102"/>
      <c r="J100" s="103"/>
      <c r="K100" s="123"/>
      <c r="L100" s="108"/>
      <c r="M100" s="108"/>
      <c r="N100" s="104"/>
      <c r="O100" s="123"/>
      <c r="P100" s="108"/>
      <c r="Q100" s="108"/>
      <c r="R100" s="104"/>
      <c r="S100" s="123"/>
      <c r="T100" s="108"/>
      <c r="U100" s="108"/>
      <c r="V100" s="104"/>
    </row>
    <row r="101" spans="1:22" x14ac:dyDescent="0.25">
      <c r="A101" s="82">
        <f t="shared" si="19"/>
        <v>93</v>
      </c>
      <c r="B101" s="32" t="s">
        <v>116</v>
      </c>
      <c r="C101" s="13">
        <f t="shared" si="20"/>
        <v>0</v>
      </c>
      <c r="D101" s="85">
        <f t="shared" si="20"/>
        <v>0</v>
      </c>
      <c r="E101" s="85"/>
      <c r="F101" s="86"/>
      <c r="G101" s="87">
        <f t="shared" si="24"/>
        <v>0</v>
      </c>
      <c r="H101" s="85"/>
      <c r="I101" s="85"/>
      <c r="J101" s="84"/>
      <c r="K101" s="87"/>
      <c r="L101" s="85"/>
      <c r="M101" s="85"/>
      <c r="N101" s="84"/>
      <c r="O101" s="87"/>
      <c r="P101" s="85"/>
      <c r="Q101" s="85"/>
      <c r="R101" s="84"/>
      <c r="S101" s="87"/>
      <c r="T101" s="85"/>
      <c r="U101" s="85"/>
      <c r="V101" s="84"/>
    </row>
    <row r="102" spans="1:22" x14ac:dyDescent="0.25">
      <c r="A102" s="82">
        <f t="shared" si="19"/>
        <v>94</v>
      </c>
      <c r="B102" s="32" t="s">
        <v>117</v>
      </c>
      <c r="C102" s="13">
        <f t="shared" si="20"/>
        <v>0</v>
      </c>
      <c r="D102" s="85">
        <f t="shared" si="20"/>
        <v>0</v>
      </c>
      <c r="E102" s="85"/>
      <c r="F102" s="86"/>
      <c r="G102" s="87">
        <f t="shared" si="24"/>
        <v>0</v>
      </c>
      <c r="H102" s="85"/>
      <c r="I102" s="85"/>
      <c r="J102" s="84"/>
      <c r="K102" s="87"/>
      <c r="L102" s="85"/>
      <c r="M102" s="85"/>
      <c r="N102" s="84"/>
      <c r="O102" s="87"/>
      <c r="P102" s="85"/>
      <c r="Q102" s="85"/>
      <c r="R102" s="84"/>
      <c r="S102" s="87"/>
      <c r="T102" s="85"/>
      <c r="U102" s="85"/>
      <c r="V102" s="84"/>
    </row>
    <row r="103" spans="1:22" x14ac:dyDescent="0.25">
      <c r="A103" s="82">
        <v>95</v>
      </c>
      <c r="B103" s="110" t="s">
        <v>118</v>
      </c>
      <c r="C103" s="13">
        <f t="shared" si="20"/>
        <v>0</v>
      </c>
      <c r="D103" s="85">
        <f t="shared" si="20"/>
        <v>0</v>
      </c>
      <c r="E103" s="85"/>
      <c r="F103" s="86"/>
      <c r="G103" s="87">
        <f t="shared" si="24"/>
        <v>0</v>
      </c>
      <c r="H103" s="85"/>
      <c r="I103" s="85"/>
      <c r="J103" s="84"/>
      <c r="K103" s="87"/>
      <c r="L103" s="85"/>
      <c r="M103" s="85"/>
      <c r="N103" s="84"/>
      <c r="O103" s="87"/>
      <c r="P103" s="85"/>
      <c r="Q103" s="85"/>
      <c r="R103" s="84"/>
      <c r="S103" s="87"/>
      <c r="T103" s="85"/>
      <c r="U103" s="85"/>
      <c r="V103" s="84"/>
    </row>
    <row r="104" spans="1:22" x14ac:dyDescent="0.25">
      <c r="A104" s="82">
        <f t="shared" si="19"/>
        <v>96</v>
      </c>
      <c r="B104" s="110" t="s">
        <v>119</v>
      </c>
      <c r="C104" s="13">
        <f t="shared" si="20"/>
        <v>0</v>
      </c>
      <c r="D104" s="85">
        <f t="shared" si="20"/>
        <v>0</v>
      </c>
      <c r="E104" s="85"/>
      <c r="F104" s="86"/>
      <c r="G104" s="87">
        <f t="shared" si="24"/>
        <v>0</v>
      </c>
      <c r="H104" s="85"/>
      <c r="I104" s="85"/>
      <c r="J104" s="84"/>
      <c r="K104" s="87"/>
      <c r="L104" s="85"/>
      <c r="M104" s="85"/>
      <c r="N104" s="84"/>
      <c r="O104" s="87"/>
      <c r="P104" s="85"/>
      <c r="Q104" s="85"/>
      <c r="R104" s="84"/>
      <c r="S104" s="87"/>
      <c r="T104" s="85"/>
      <c r="U104" s="85"/>
      <c r="V104" s="84"/>
    </row>
    <row r="105" spans="1:22" x14ac:dyDescent="0.25">
      <c r="A105" s="82">
        <v>97</v>
      </c>
      <c r="B105" s="110" t="s">
        <v>120</v>
      </c>
      <c r="C105" s="13">
        <f t="shared" si="20"/>
        <v>0</v>
      </c>
      <c r="D105" s="85">
        <f t="shared" si="20"/>
        <v>0</v>
      </c>
      <c r="E105" s="85"/>
      <c r="F105" s="86"/>
      <c r="G105" s="87">
        <f t="shared" si="24"/>
        <v>0</v>
      </c>
      <c r="H105" s="85"/>
      <c r="I105" s="85"/>
      <c r="J105" s="84"/>
      <c r="K105" s="87"/>
      <c r="L105" s="85"/>
      <c r="M105" s="85"/>
      <c r="N105" s="84"/>
      <c r="O105" s="87"/>
      <c r="P105" s="85"/>
      <c r="Q105" s="85"/>
      <c r="R105" s="84"/>
      <c r="S105" s="87"/>
      <c r="T105" s="85"/>
      <c r="U105" s="85"/>
      <c r="V105" s="84"/>
    </row>
    <row r="106" spans="1:22" x14ac:dyDescent="0.25">
      <c r="A106" s="82">
        <v>98</v>
      </c>
      <c r="B106" s="32" t="s">
        <v>121</v>
      </c>
      <c r="C106" s="13">
        <f t="shared" si="20"/>
        <v>0</v>
      </c>
      <c r="D106" s="85">
        <f t="shared" si="20"/>
        <v>0</v>
      </c>
      <c r="E106" s="85"/>
      <c r="F106" s="86"/>
      <c r="G106" s="87">
        <f t="shared" si="24"/>
        <v>0</v>
      </c>
      <c r="H106" s="85"/>
      <c r="I106" s="85"/>
      <c r="J106" s="84"/>
      <c r="K106" s="87"/>
      <c r="L106" s="85"/>
      <c r="M106" s="85"/>
      <c r="N106" s="84"/>
      <c r="O106" s="87"/>
      <c r="P106" s="85"/>
      <c r="Q106" s="85"/>
      <c r="R106" s="84"/>
      <c r="S106" s="87"/>
      <c r="T106" s="85"/>
      <c r="U106" s="85"/>
      <c r="V106" s="84"/>
    </row>
    <row r="107" spans="1:22" x14ac:dyDescent="0.25">
      <c r="A107" s="82">
        <v>99</v>
      </c>
      <c r="B107" s="32" t="s">
        <v>122</v>
      </c>
      <c r="C107" s="13">
        <f t="shared" si="20"/>
        <v>0</v>
      </c>
      <c r="D107" s="85">
        <f t="shared" si="20"/>
        <v>0</v>
      </c>
      <c r="E107" s="85"/>
      <c r="F107" s="86"/>
      <c r="G107" s="87">
        <f t="shared" si="24"/>
        <v>0</v>
      </c>
      <c r="H107" s="85"/>
      <c r="I107" s="85"/>
      <c r="J107" s="84"/>
      <c r="K107" s="87"/>
      <c r="L107" s="85"/>
      <c r="M107" s="85"/>
      <c r="N107" s="84"/>
      <c r="O107" s="87"/>
      <c r="P107" s="85"/>
      <c r="Q107" s="85"/>
      <c r="R107" s="84"/>
      <c r="S107" s="87"/>
      <c r="T107" s="85"/>
      <c r="U107" s="85"/>
      <c r="V107" s="84"/>
    </row>
    <row r="108" spans="1:22" x14ac:dyDescent="0.25">
      <c r="A108" s="82">
        <v>100</v>
      </c>
      <c r="B108" s="32" t="s">
        <v>123</v>
      </c>
      <c r="C108" s="13">
        <f t="shared" si="20"/>
        <v>0</v>
      </c>
      <c r="D108" s="85">
        <f t="shared" si="20"/>
        <v>0</v>
      </c>
      <c r="E108" s="85"/>
      <c r="F108" s="86"/>
      <c r="G108" s="87">
        <f t="shared" si="24"/>
        <v>0</v>
      </c>
      <c r="H108" s="85"/>
      <c r="I108" s="85"/>
      <c r="J108" s="84"/>
      <c r="K108" s="87"/>
      <c r="L108" s="85"/>
      <c r="M108" s="85"/>
      <c r="N108" s="84"/>
      <c r="O108" s="87"/>
      <c r="P108" s="85"/>
      <c r="Q108" s="85"/>
      <c r="R108" s="84"/>
      <c r="S108" s="87"/>
      <c r="T108" s="85"/>
      <c r="U108" s="85"/>
      <c r="V108" s="84"/>
    </row>
    <row r="109" spans="1:22" x14ac:dyDescent="0.25">
      <c r="A109" s="82">
        <v>101</v>
      </c>
      <c r="B109" s="32" t="s">
        <v>124</v>
      </c>
      <c r="C109" s="13">
        <f t="shared" si="20"/>
        <v>0</v>
      </c>
      <c r="D109" s="85">
        <f t="shared" si="20"/>
        <v>0</v>
      </c>
      <c r="E109" s="85"/>
      <c r="F109" s="86"/>
      <c r="G109" s="87">
        <f t="shared" si="24"/>
        <v>0</v>
      </c>
      <c r="H109" s="85"/>
      <c r="I109" s="85"/>
      <c r="J109" s="84"/>
      <c r="K109" s="87"/>
      <c r="L109" s="85"/>
      <c r="M109" s="85"/>
      <c r="N109" s="84"/>
      <c r="O109" s="87"/>
      <c r="P109" s="85"/>
      <c r="Q109" s="85"/>
      <c r="R109" s="84"/>
      <c r="S109" s="87"/>
      <c r="T109" s="85"/>
      <c r="U109" s="85"/>
      <c r="V109" s="84"/>
    </row>
    <row r="110" spans="1:22" x14ac:dyDescent="0.25">
      <c r="A110" s="82">
        <v>102</v>
      </c>
      <c r="B110" s="32" t="s">
        <v>125</v>
      </c>
      <c r="C110" s="13">
        <f t="shared" si="20"/>
        <v>0</v>
      </c>
      <c r="D110" s="85">
        <f t="shared" si="20"/>
        <v>0</v>
      </c>
      <c r="E110" s="85"/>
      <c r="F110" s="86"/>
      <c r="G110" s="87">
        <f t="shared" si="24"/>
        <v>0</v>
      </c>
      <c r="H110" s="85"/>
      <c r="I110" s="85"/>
      <c r="J110" s="84"/>
      <c r="K110" s="87"/>
      <c r="L110" s="85"/>
      <c r="M110" s="85"/>
      <c r="N110" s="84"/>
      <c r="O110" s="87"/>
      <c r="P110" s="85"/>
      <c r="Q110" s="85"/>
      <c r="R110" s="84"/>
      <c r="S110" s="87"/>
      <c r="T110" s="85"/>
      <c r="U110" s="85"/>
      <c r="V110" s="84"/>
    </row>
    <row r="111" spans="1:22" x14ac:dyDescent="0.25">
      <c r="A111" s="82">
        <v>103</v>
      </c>
      <c r="B111" s="18" t="s">
        <v>3</v>
      </c>
      <c r="C111" s="30">
        <f t="shared" si="20"/>
        <v>0</v>
      </c>
      <c r="D111" s="124">
        <f t="shared" si="20"/>
        <v>0</v>
      </c>
      <c r="E111" s="20">
        <f t="shared" si="20"/>
        <v>0</v>
      </c>
      <c r="F111" s="21">
        <f t="shared" si="20"/>
        <v>0</v>
      </c>
      <c r="G111" s="22">
        <f t="shared" si="24"/>
        <v>0</v>
      </c>
      <c r="H111" s="20"/>
      <c r="I111" s="20"/>
      <c r="J111" s="7"/>
      <c r="K111" s="87"/>
      <c r="L111" s="85"/>
      <c r="M111" s="85"/>
      <c r="N111" s="84"/>
      <c r="O111" s="87"/>
      <c r="P111" s="85"/>
      <c r="Q111" s="85"/>
      <c r="R111" s="84"/>
      <c r="S111" s="30">
        <f>T111+V111</f>
        <v>0</v>
      </c>
      <c r="T111" s="124"/>
      <c r="U111" s="20"/>
      <c r="V111" s="7"/>
    </row>
    <row r="112" spans="1:22" x14ac:dyDescent="0.25">
      <c r="A112" s="82">
        <v>104</v>
      </c>
      <c r="B112" s="32" t="s">
        <v>126</v>
      </c>
      <c r="C112" s="125">
        <f t="shared" si="20"/>
        <v>0</v>
      </c>
      <c r="D112" s="126">
        <f t="shared" si="20"/>
        <v>0</v>
      </c>
      <c r="E112" s="16"/>
      <c r="F112" s="23"/>
      <c r="G112" s="13">
        <f t="shared" si="24"/>
        <v>0</v>
      </c>
      <c r="H112" s="16"/>
      <c r="I112" s="20"/>
      <c r="J112" s="7"/>
      <c r="K112" s="87"/>
      <c r="L112" s="85"/>
      <c r="M112" s="85"/>
      <c r="N112" s="84"/>
      <c r="O112" s="87"/>
      <c r="P112" s="85"/>
      <c r="Q112" s="85"/>
      <c r="R112" s="84"/>
      <c r="S112" s="30"/>
      <c r="T112" s="124"/>
      <c r="U112" s="20"/>
      <c r="V112" s="7"/>
    </row>
    <row r="113" spans="1:22" x14ac:dyDescent="0.25">
      <c r="A113" s="82">
        <v>105</v>
      </c>
      <c r="B113" s="32" t="s">
        <v>127</v>
      </c>
      <c r="C113" s="125">
        <f t="shared" si="20"/>
        <v>0</v>
      </c>
      <c r="D113" s="126">
        <f t="shared" si="20"/>
        <v>0</v>
      </c>
      <c r="E113" s="16"/>
      <c r="F113" s="23"/>
      <c r="G113" s="13">
        <f t="shared" si="24"/>
        <v>0</v>
      </c>
      <c r="H113" s="16"/>
      <c r="I113" s="20"/>
      <c r="J113" s="7"/>
      <c r="K113" s="87"/>
      <c r="L113" s="85"/>
      <c r="M113" s="85"/>
      <c r="N113" s="84"/>
      <c r="O113" s="87"/>
      <c r="P113" s="85"/>
      <c r="Q113" s="85"/>
      <c r="R113" s="84"/>
      <c r="S113" s="30"/>
      <c r="T113" s="124"/>
      <c r="U113" s="20"/>
      <c r="V113" s="7"/>
    </row>
    <row r="114" spans="1:22" x14ac:dyDescent="0.25">
      <c r="A114" s="82">
        <v>106</v>
      </c>
      <c r="B114" s="18" t="s">
        <v>4</v>
      </c>
      <c r="C114" s="30">
        <f t="shared" si="20"/>
        <v>0</v>
      </c>
      <c r="D114" s="124">
        <f t="shared" si="20"/>
        <v>0</v>
      </c>
      <c r="E114" s="20">
        <f t="shared" si="20"/>
        <v>0</v>
      </c>
      <c r="F114" s="21">
        <f t="shared" si="20"/>
        <v>0</v>
      </c>
      <c r="G114" s="22">
        <f t="shared" si="24"/>
        <v>0</v>
      </c>
      <c r="H114" s="20"/>
      <c r="I114" s="20"/>
      <c r="J114" s="84"/>
      <c r="K114" s="87"/>
      <c r="L114" s="85"/>
      <c r="M114" s="85"/>
      <c r="N114" s="84"/>
      <c r="O114" s="87"/>
      <c r="P114" s="85"/>
      <c r="Q114" s="85"/>
      <c r="R114" s="84"/>
      <c r="S114" s="30">
        <f>T114+V114</f>
        <v>0</v>
      </c>
      <c r="T114" s="124"/>
      <c r="U114" s="20"/>
      <c r="V114" s="7"/>
    </row>
    <row r="115" spans="1:22" x14ac:dyDescent="0.25">
      <c r="A115" s="82">
        <v>107</v>
      </c>
      <c r="B115" s="127" t="s">
        <v>53</v>
      </c>
      <c r="C115" s="13">
        <f t="shared" si="20"/>
        <v>0</v>
      </c>
      <c r="D115" s="16">
        <f t="shared" si="20"/>
        <v>0</v>
      </c>
      <c r="E115" s="16"/>
      <c r="F115" s="23"/>
      <c r="G115" s="13">
        <f t="shared" si="24"/>
        <v>0</v>
      </c>
      <c r="H115" s="16"/>
      <c r="I115" s="20"/>
      <c r="J115" s="84"/>
      <c r="K115" s="87"/>
      <c r="L115" s="85"/>
      <c r="M115" s="85"/>
      <c r="N115" s="84"/>
      <c r="O115" s="87"/>
      <c r="P115" s="85"/>
      <c r="Q115" s="85"/>
      <c r="R115" s="84"/>
      <c r="S115" s="22"/>
      <c r="T115" s="20"/>
      <c r="U115" s="20"/>
      <c r="V115" s="7"/>
    </row>
    <row r="116" spans="1:22" x14ac:dyDescent="0.25">
      <c r="A116" s="82">
        <v>108</v>
      </c>
      <c r="B116" s="127" t="s">
        <v>54</v>
      </c>
      <c r="C116" s="13">
        <f t="shared" si="20"/>
        <v>0</v>
      </c>
      <c r="D116" s="16">
        <f t="shared" si="20"/>
        <v>0</v>
      </c>
      <c r="E116" s="16"/>
      <c r="F116" s="23"/>
      <c r="G116" s="13">
        <f t="shared" si="24"/>
        <v>0</v>
      </c>
      <c r="H116" s="16"/>
      <c r="I116" s="20"/>
      <c r="J116" s="84"/>
      <c r="K116" s="87"/>
      <c r="L116" s="85"/>
      <c r="M116" s="85"/>
      <c r="N116" s="84"/>
      <c r="O116" s="87"/>
      <c r="P116" s="85"/>
      <c r="Q116" s="85"/>
      <c r="R116" s="84"/>
      <c r="S116" s="22"/>
      <c r="T116" s="20"/>
      <c r="U116" s="20"/>
      <c r="V116" s="7"/>
    </row>
    <row r="117" spans="1:22" x14ac:dyDescent="0.25">
      <c r="A117" s="82">
        <v>109</v>
      </c>
      <c r="B117" s="18" t="s">
        <v>128</v>
      </c>
      <c r="C117" s="22">
        <f t="shared" si="20"/>
        <v>0</v>
      </c>
      <c r="D117" s="20">
        <f t="shared" si="20"/>
        <v>0</v>
      </c>
      <c r="E117" s="20">
        <f t="shared" si="20"/>
        <v>0</v>
      </c>
      <c r="F117" s="21"/>
      <c r="G117" s="22">
        <f t="shared" si="24"/>
        <v>0</v>
      </c>
      <c r="H117" s="20"/>
      <c r="I117" s="20"/>
      <c r="J117" s="7"/>
      <c r="K117" s="87"/>
      <c r="L117" s="85"/>
      <c r="M117" s="85"/>
      <c r="N117" s="84"/>
      <c r="O117" s="87"/>
      <c r="P117" s="85"/>
      <c r="Q117" s="85"/>
      <c r="R117" s="84"/>
      <c r="S117" s="22">
        <f>T117+V117</f>
        <v>0</v>
      </c>
      <c r="T117" s="20"/>
      <c r="U117" s="20"/>
      <c r="V117" s="7"/>
    </row>
    <row r="118" spans="1:22" x14ac:dyDescent="0.25">
      <c r="A118" s="82">
        <v>110</v>
      </c>
      <c r="B118" s="46" t="s">
        <v>5</v>
      </c>
      <c r="C118" s="22">
        <f t="shared" si="20"/>
        <v>0</v>
      </c>
      <c r="D118" s="20">
        <f t="shared" si="20"/>
        <v>0</v>
      </c>
      <c r="E118" s="20"/>
      <c r="F118" s="21"/>
      <c r="G118" s="22">
        <f t="shared" si="24"/>
        <v>0</v>
      </c>
      <c r="H118" s="20"/>
      <c r="I118" s="20"/>
      <c r="J118" s="7"/>
      <c r="K118" s="87"/>
      <c r="L118" s="85"/>
      <c r="M118" s="85"/>
      <c r="N118" s="84"/>
      <c r="O118" s="87"/>
      <c r="P118" s="85"/>
      <c r="Q118" s="85"/>
      <c r="R118" s="84"/>
      <c r="S118" s="22"/>
      <c r="T118" s="20"/>
      <c r="U118" s="20"/>
      <c r="V118" s="7"/>
    </row>
    <row r="119" spans="1:22" x14ac:dyDescent="0.25">
      <c r="A119" s="82">
        <v>111</v>
      </c>
      <c r="B119" s="128" t="s">
        <v>129</v>
      </c>
      <c r="C119" s="13">
        <f t="shared" si="20"/>
        <v>0</v>
      </c>
      <c r="D119" s="16">
        <f t="shared" si="20"/>
        <v>0</v>
      </c>
      <c r="E119" s="16"/>
      <c r="F119" s="23"/>
      <c r="G119" s="13">
        <f t="shared" si="24"/>
        <v>0</v>
      </c>
      <c r="H119" s="16"/>
      <c r="I119" s="20"/>
      <c r="J119" s="7"/>
      <c r="K119" s="87"/>
      <c r="L119" s="85"/>
      <c r="M119" s="85"/>
      <c r="N119" s="84"/>
      <c r="O119" s="87"/>
      <c r="P119" s="85"/>
      <c r="Q119" s="85"/>
      <c r="R119" s="84"/>
      <c r="S119" s="22"/>
      <c r="T119" s="20"/>
      <c r="U119" s="20"/>
      <c r="V119" s="7"/>
    </row>
    <row r="120" spans="1:22" x14ac:dyDescent="0.25">
      <c r="A120" s="82">
        <v>112</v>
      </c>
      <c r="B120" s="128" t="s">
        <v>55</v>
      </c>
      <c r="C120" s="13">
        <f t="shared" si="20"/>
        <v>0</v>
      </c>
      <c r="D120" s="16">
        <f t="shared" si="20"/>
        <v>0</v>
      </c>
      <c r="E120" s="16"/>
      <c r="F120" s="23"/>
      <c r="G120" s="13">
        <f t="shared" si="24"/>
        <v>0</v>
      </c>
      <c r="H120" s="16"/>
      <c r="I120" s="20"/>
      <c r="J120" s="7"/>
      <c r="K120" s="87"/>
      <c r="L120" s="85"/>
      <c r="M120" s="85"/>
      <c r="N120" s="84"/>
      <c r="O120" s="87"/>
      <c r="P120" s="85"/>
      <c r="Q120" s="85"/>
      <c r="R120" s="84"/>
      <c r="S120" s="22"/>
      <c r="T120" s="20"/>
      <c r="U120" s="20"/>
      <c r="V120" s="7"/>
    </row>
    <row r="121" spans="1:22" ht="26.4" x14ac:dyDescent="0.25">
      <c r="A121" s="82">
        <v>113</v>
      </c>
      <c r="B121" s="129" t="s">
        <v>56</v>
      </c>
      <c r="C121" s="13">
        <f t="shared" si="20"/>
        <v>0</v>
      </c>
      <c r="D121" s="16">
        <f t="shared" si="20"/>
        <v>0</v>
      </c>
      <c r="E121" s="16"/>
      <c r="F121" s="23"/>
      <c r="G121" s="13">
        <f t="shared" si="24"/>
        <v>0</v>
      </c>
      <c r="H121" s="16"/>
      <c r="I121" s="20"/>
      <c r="J121" s="7"/>
      <c r="K121" s="87"/>
      <c r="L121" s="85"/>
      <c r="M121" s="85"/>
      <c r="N121" s="84"/>
      <c r="O121" s="87"/>
      <c r="P121" s="85"/>
      <c r="Q121" s="85"/>
      <c r="R121" s="84"/>
      <c r="S121" s="22"/>
      <c r="T121" s="20"/>
      <c r="U121" s="20"/>
      <c r="V121" s="7"/>
    </row>
    <row r="122" spans="1:22" ht="26.4" x14ac:dyDescent="0.25">
      <c r="A122" s="82">
        <v>114</v>
      </c>
      <c r="B122" s="26" t="s">
        <v>32</v>
      </c>
      <c r="C122" s="22">
        <f t="shared" si="20"/>
        <v>0</v>
      </c>
      <c r="D122" s="20">
        <f t="shared" si="20"/>
        <v>0</v>
      </c>
      <c r="E122" s="20">
        <f t="shared" si="20"/>
        <v>0</v>
      </c>
      <c r="F122" s="21"/>
      <c r="G122" s="22">
        <f t="shared" si="24"/>
        <v>0</v>
      </c>
      <c r="H122" s="20"/>
      <c r="I122" s="20"/>
      <c r="J122" s="7"/>
      <c r="K122" s="87"/>
      <c r="L122" s="85"/>
      <c r="M122" s="85"/>
      <c r="N122" s="84"/>
      <c r="O122" s="87"/>
      <c r="P122" s="85"/>
      <c r="Q122" s="85"/>
      <c r="R122" s="84"/>
      <c r="S122" s="22">
        <f>T122+V122</f>
        <v>0</v>
      </c>
      <c r="T122" s="20"/>
      <c r="U122" s="20"/>
      <c r="V122" s="7"/>
    </row>
    <row r="123" spans="1:22" x14ac:dyDescent="0.25">
      <c r="A123" s="82">
        <v>115</v>
      </c>
      <c r="B123" s="18" t="s">
        <v>7</v>
      </c>
      <c r="C123" s="22">
        <f t="shared" si="20"/>
        <v>0</v>
      </c>
      <c r="D123" s="20">
        <f t="shared" si="20"/>
        <v>0</v>
      </c>
      <c r="E123" s="20">
        <f t="shared" si="20"/>
        <v>0</v>
      </c>
      <c r="F123" s="21"/>
      <c r="G123" s="22">
        <f t="shared" si="24"/>
        <v>0</v>
      </c>
      <c r="H123" s="20"/>
      <c r="I123" s="20"/>
      <c r="J123" s="24"/>
      <c r="K123" s="87"/>
      <c r="L123" s="85"/>
      <c r="M123" s="85"/>
      <c r="N123" s="84"/>
      <c r="O123" s="87"/>
      <c r="P123" s="85"/>
      <c r="Q123" s="85"/>
      <c r="R123" s="84"/>
      <c r="S123" s="22">
        <f t="shared" ref="S123:S131" si="25">T123+V123</f>
        <v>0</v>
      </c>
      <c r="T123" s="20"/>
      <c r="U123" s="16"/>
      <c r="V123" s="24"/>
    </row>
    <row r="124" spans="1:22" x14ac:dyDescent="0.25">
      <c r="A124" s="82">
        <f t="shared" si="19"/>
        <v>116</v>
      </c>
      <c r="B124" s="18" t="s">
        <v>8</v>
      </c>
      <c r="C124" s="22">
        <f t="shared" si="20"/>
        <v>0</v>
      </c>
      <c r="D124" s="20">
        <f t="shared" si="20"/>
        <v>0</v>
      </c>
      <c r="E124" s="20">
        <f t="shared" si="20"/>
        <v>0</v>
      </c>
      <c r="F124" s="21"/>
      <c r="G124" s="22">
        <f t="shared" si="24"/>
        <v>0</v>
      </c>
      <c r="H124" s="20"/>
      <c r="I124" s="20"/>
      <c r="J124" s="24"/>
      <c r="K124" s="87"/>
      <c r="L124" s="85"/>
      <c r="M124" s="85"/>
      <c r="N124" s="84"/>
      <c r="O124" s="87"/>
      <c r="P124" s="85"/>
      <c r="Q124" s="85"/>
      <c r="R124" s="84"/>
      <c r="S124" s="22">
        <f t="shared" si="25"/>
        <v>0</v>
      </c>
      <c r="T124" s="20"/>
      <c r="U124" s="16"/>
      <c r="V124" s="24"/>
    </row>
    <row r="125" spans="1:22" x14ac:dyDescent="0.25">
      <c r="A125" s="82">
        <f t="shared" si="19"/>
        <v>117</v>
      </c>
      <c r="B125" s="18" t="s">
        <v>9</v>
      </c>
      <c r="C125" s="22">
        <f t="shared" si="20"/>
        <v>0</v>
      </c>
      <c r="D125" s="20">
        <f t="shared" si="20"/>
        <v>0</v>
      </c>
      <c r="E125" s="20">
        <f t="shared" si="20"/>
        <v>0</v>
      </c>
      <c r="F125" s="21"/>
      <c r="G125" s="22">
        <f t="shared" si="24"/>
        <v>0</v>
      </c>
      <c r="H125" s="20"/>
      <c r="I125" s="20"/>
      <c r="J125" s="7"/>
      <c r="K125" s="87"/>
      <c r="L125" s="85"/>
      <c r="M125" s="85"/>
      <c r="N125" s="84"/>
      <c r="O125" s="87"/>
      <c r="P125" s="85"/>
      <c r="Q125" s="85"/>
      <c r="R125" s="84"/>
      <c r="S125" s="22">
        <f t="shared" si="25"/>
        <v>0</v>
      </c>
      <c r="T125" s="20"/>
      <c r="U125" s="16"/>
      <c r="V125" s="24"/>
    </row>
    <row r="126" spans="1:22" x14ac:dyDescent="0.25">
      <c r="A126" s="82">
        <f t="shared" si="19"/>
        <v>118</v>
      </c>
      <c r="B126" s="18" t="s">
        <v>10</v>
      </c>
      <c r="C126" s="22">
        <f t="shared" si="20"/>
        <v>0</v>
      </c>
      <c r="D126" s="20">
        <f t="shared" si="20"/>
        <v>0</v>
      </c>
      <c r="E126" s="20">
        <f t="shared" si="20"/>
        <v>0</v>
      </c>
      <c r="F126" s="21"/>
      <c r="G126" s="22">
        <f t="shared" si="24"/>
        <v>0</v>
      </c>
      <c r="H126" s="20"/>
      <c r="I126" s="20"/>
      <c r="J126" s="24"/>
      <c r="K126" s="87"/>
      <c r="L126" s="85"/>
      <c r="M126" s="85"/>
      <c r="N126" s="84"/>
      <c r="O126" s="87"/>
      <c r="P126" s="85"/>
      <c r="Q126" s="85"/>
      <c r="R126" s="84"/>
      <c r="S126" s="22"/>
      <c r="T126" s="20"/>
      <c r="U126" s="16"/>
      <c r="V126" s="24"/>
    </row>
    <row r="127" spans="1:22" x14ac:dyDescent="0.25">
      <c r="A127" s="82">
        <f t="shared" si="19"/>
        <v>119</v>
      </c>
      <c r="B127" s="18" t="s">
        <v>11</v>
      </c>
      <c r="C127" s="22">
        <f t="shared" si="20"/>
        <v>0</v>
      </c>
      <c r="D127" s="20">
        <f t="shared" si="20"/>
        <v>0</v>
      </c>
      <c r="E127" s="20">
        <f t="shared" si="20"/>
        <v>0</v>
      </c>
      <c r="F127" s="21"/>
      <c r="G127" s="22">
        <f t="shared" si="24"/>
        <v>0</v>
      </c>
      <c r="H127" s="20"/>
      <c r="I127" s="20"/>
      <c r="J127" s="24"/>
      <c r="K127" s="87"/>
      <c r="L127" s="85"/>
      <c r="M127" s="85"/>
      <c r="N127" s="84"/>
      <c r="O127" s="87"/>
      <c r="P127" s="85"/>
      <c r="Q127" s="85"/>
      <c r="R127" s="84"/>
      <c r="S127" s="22">
        <f t="shared" si="25"/>
        <v>0</v>
      </c>
      <c r="T127" s="20"/>
      <c r="U127" s="20"/>
      <c r="V127" s="24"/>
    </row>
    <row r="128" spans="1:22" x14ac:dyDescent="0.25">
      <c r="A128" s="82">
        <f t="shared" si="19"/>
        <v>120</v>
      </c>
      <c r="B128" s="18" t="s">
        <v>12</v>
      </c>
      <c r="C128" s="22">
        <f t="shared" si="20"/>
        <v>0</v>
      </c>
      <c r="D128" s="20">
        <f t="shared" si="20"/>
        <v>0</v>
      </c>
      <c r="E128" s="20">
        <f t="shared" si="20"/>
        <v>0</v>
      </c>
      <c r="F128" s="21"/>
      <c r="G128" s="22">
        <f t="shared" si="24"/>
        <v>0</v>
      </c>
      <c r="H128" s="20"/>
      <c r="I128" s="20"/>
      <c r="J128" s="24"/>
      <c r="K128" s="87"/>
      <c r="L128" s="85"/>
      <c r="M128" s="85"/>
      <c r="N128" s="84"/>
      <c r="O128" s="87"/>
      <c r="P128" s="85"/>
      <c r="Q128" s="85"/>
      <c r="R128" s="84"/>
      <c r="S128" s="22">
        <f t="shared" si="25"/>
        <v>0</v>
      </c>
      <c r="T128" s="20"/>
      <c r="U128" s="16"/>
      <c r="V128" s="24"/>
    </row>
    <row r="129" spans="1:22" x14ac:dyDescent="0.25">
      <c r="A129" s="82">
        <f t="shared" si="19"/>
        <v>121</v>
      </c>
      <c r="B129" s="18" t="s">
        <v>13</v>
      </c>
      <c r="C129" s="22">
        <f t="shared" si="20"/>
        <v>0</v>
      </c>
      <c r="D129" s="20">
        <f t="shared" si="20"/>
        <v>0</v>
      </c>
      <c r="E129" s="20">
        <f t="shared" si="20"/>
        <v>0</v>
      </c>
      <c r="F129" s="21"/>
      <c r="G129" s="22">
        <f t="shared" si="24"/>
        <v>0</v>
      </c>
      <c r="H129" s="20"/>
      <c r="I129" s="20"/>
      <c r="J129" s="24"/>
      <c r="K129" s="87"/>
      <c r="L129" s="85"/>
      <c r="M129" s="85"/>
      <c r="N129" s="84"/>
      <c r="O129" s="87"/>
      <c r="P129" s="85"/>
      <c r="Q129" s="85"/>
      <c r="R129" s="84"/>
      <c r="S129" s="22"/>
      <c r="T129" s="20"/>
      <c r="U129" s="16"/>
      <c r="V129" s="24"/>
    </row>
    <row r="130" spans="1:22" x14ac:dyDescent="0.25">
      <c r="A130" s="82">
        <f t="shared" si="19"/>
        <v>122</v>
      </c>
      <c r="B130" s="18" t="s">
        <v>14</v>
      </c>
      <c r="C130" s="22">
        <f t="shared" si="20"/>
        <v>0</v>
      </c>
      <c r="D130" s="20">
        <f t="shared" si="20"/>
        <v>0</v>
      </c>
      <c r="E130" s="20"/>
      <c r="F130" s="21"/>
      <c r="G130" s="22">
        <f t="shared" si="24"/>
        <v>0</v>
      </c>
      <c r="H130" s="20"/>
      <c r="I130" s="20"/>
      <c r="J130" s="24"/>
      <c r="K130" s="87"/>
      <c r="L130" s="85"/>
      <c r="M130" s="85"/>
      <c r="N130" s="84"/>
      <c r="O130" s="87"/>
      <c r="P130" s="85"/>
      <c r="Q130" s="85"/>
      <c r="R130" s="84"/>
      <c r="S130" s="22"/>
      <c r="T130" s="20"/>
      <c r="U130" s="16"/>
      <c r="V130" s="24"/>
    </row>
    <row r="131" spans="1:22" x14ac:dyDescent="0.25">
      <c r="A131" s="82">
        <f t="shared" si="19"/>
        <v>123</v>
      </c>
      <c r="B131" s="18" t="s">
        <v>27</v>
      </c>
      <c r="C131" s="22">
        <f t="shared" si="20"/>
        <v>0</v>
      </c>
      <c r="D131" s="20">
        <f t="shared" si="20"/>
        <v>0</v>
      </c>
      <c r="E131" s="20">
        <f t="shared" si="20"/>
        <v>0</v>
      </c>
      <c r="F131" s="21"/>
      <c r="G131" s="22">
        <f t="shared" si="24"/>
        <v>0</v>
      </c>
      <c r="H131" s="20"/>
      <c r="I131" s="20"/>
      <c r="J131" s="24"/>
      <c r="K131" s="87"/>
      <c r="L131" s="85"/>
      <c r="M131" s="85"/>
      <c r="N131" s="84"/>
      <c r="O131" s="87"/>
      <c r="P131" s="85"/>
      <c r="Q131" s="85"/>
      <c r="R131" s="84"/>
      <c r="S131" s="22">
        <f t="shared" si="25"/>
        <v>0</v>
      </c>
      <c r="T131" s="20"/>
      <c r="U131" s="16"/>
      <c r="V131" s="24"/>
    </row>
    <row r="132" spans="1:22" x14ac:dyDescent="0.25">
      <c r="A132" s="82">
        <f t="shared" si="19"/>
        <v>124</v>
      </c>
      <c r="B132" s="18" t="s">
        <v>16</v>
      </c>
      <c r="C132" s="22">
        <f t="shared" si="20"/>
        <v>0</v>
      </c>
      <c r="D132" s="20">
        <f t="shared" si="20"/>
        <v>0</v>
      </c>
      <c r="E132" s="20"/>
      <c r="F132" s="21"/>
      <c r="G132" s="27">
        <f t="shared" si="24"/>
        <v>0</v>
      </c>
      <c r="H132" s="20"/>
      <c r="I132" s="20"/>
      <c r="J132" s="24"/>
      <c r="K132" s="87"/>
      <c r="L132" s="85"/>
      <c r="M132" s="85"/>
      <c r="N132" s="84"/>
      <c r="O132" s="87"/>
      <c r="P132" s="85"/>
      <c r="Q132" s="85"/>
      <c r="R132" s="84"/>
      <c r="S132" s="22"/>
      <c r="T132" s="16"/>
      <c r="U132" s="16"/>
      <c r="V132" s="24"/>
    </row>
    <row r="133" spans="1:22" x14ac:dyDescent="0.25">
      <c r="A133" s="82">
        <f t="shared" si="19"/>
        <v>125</v>
      </c>
      <c r="B133" s="18" t="s">
        <v>130</v>
      </c>
      <c r="C133" s="22">
        <f t="shared" si="20"/>
        <v>0</v>
      </c>
      <c r="D133" s="20">
        <f t="shared" si="20"/>
        <v>0</v>
      </c>
      <c r="E133" s="20"/>
      <c r="F133" s="21"/>
      <c r="G133" s="27">
        <f>G134</f>
        <v>0</v>
      </c>
      <c r="H133" s="20"/>
      <c r="I133" s="20"/>
      <c r="J133" s="89"/>
      <c r="K133" s="94"/>
      <c r="L133" s="85"/>
      <c r="M133" s="85"/>
      <c r="N133" s="89"/>
      <c r="O133" s="94"/>
      <c r="P133" s="85"/>
      <c r="Q133" s="85"/>
      <c r="R133" s="89"/>
      <c r="S133" s="94"/>
      <c r="T133" s="85"/>
      <c r="U133" s="85"/>
      <c r="V133" s="89"/>
    </row>
    <row r="134" spans="1:22" x14ac:dyDescent="0.25">
      <c r="A134" s="82">
        <f t="shared" si="19"/>
        <v>126</v>
      </c>
      <c r="B134" s="18" t="s">
        <v>131</v>
      </c>
      <c r="C134" s="13">
        <f t="shared" si="20"/>
        <v>0</v>
      </c>
      <c r="D134" s="16">
        <f t="shared" si="20"/>
        <v>0</v>
      </c>
      <c r="E134" s="20"/>
      <c r="F134" s="21"/>
      <c r="G134" s="94">
        <f t="shared" si="24"/>
        <v>0</v>
      </c>
      <c r="H134" s="16"/>
      <c r="I134" s="20"/>
      <c r="J134" s="89"/>
      <c r="K134" s="94"/>
      <c r="L134" s="85"/>
      <c r="M134" s="85"/>
      <c r="N134" s="89"/>
      <c r="O134" s="94"/>
      <c r="P134" s="85"/>
      <c r="Q134" s="85"/>
      <c r="R134" s="89"/>
      <c r="S134" s="27"/>
      <c r="T134" s="20"/>
      <c r="U134" s="20"/>
      <c r="V134" s="28"/>
    </row>
    <row r="135" spans="1:22" x14ac:dyDescent="0.25">
      <c r="A135" s="82">
        <f t="shared" si="19"/>
        <v>127</v>
      </c>
      <c r="B135" s="18" t="s">
        <v>95</v>
      </c>
      <c r="C135" s="22">
        <f t="shared" si="20"/>
        <v>0</v>
      </c>
      <c r="D135" s="20">
        <f t="shared" si="20"/>
        <v>0</v>
      </c>
      <c r="E135" s="20"/>
      <c r="F135" s="21"/>
      <c r="G135" s="27">
        <f>G136+G137</f>
        <v>0</v>
      </c>
      <c r="H135" s="20"/>
      <c r="I135" s="85"/>
      <c r="J135" s="89"/>
      <c r="K135" s="94"/>
      <c r="L135" s="85"/>
      <c r="M135" s="85"/>
      <c r="N135" s="89"/>
      <c r="O135" s="94"/>
      <c r="P135" s="85"/>
      <c r="Q135" s="85"/>
      <c r="R135" s="89"/>
      <c r="S135" s="94"/>
      <c r="T135" s="85"/>
      <c r="U135" s="85"/>
      <c r="V135" s="89"/>
    </row>
    <row r="136" spans="1:22" x14ac:dyDescent="0.25">
      <c r="A136" s="82">
        <f t="shared" si="19"/>
        <v>128</v>
      </c>
      <c r="B136" s="32" t="s">
        <v>132</v>
      </c>
      <c r="C136" s="13">
        <f t="shared" si="20"/>
        <v>0</v>
      </c>
      <c r="D136" s="16">
        <f t="shared" si="20"/>
        <v>0</v>
      </c>
      <c r="E136" s="20"/>
      <c r="F136" s="21"/>
      <c r="G136" s="87">
        <f t="shared" si="24"/>
        <v>0</v>
      </c>
      <c r="H136" s="16"/>
      <c r="I136" s="20"/>
      <c r="J136" s="84"/>
      <c r="K136" s="87"/>
      <c r="L136" s="85"/>
      <c r="M136" s="85"/>
      <c r="N136" s="84"/>
      <c r="O136" s="87"/>
      <c r="P136" s="85"/>
      <c r="Q136" s="85"/>
      <c r="R136" s="84"/>
      <c r="S136" s="22"/>
      <c r="T136" s="20"/>
      <c r="U136" s="20"/>
      <c r="V136" s="7"/>
    </row>
    <row r="137" spans="1:22" x14ac:dyDescent="0.25">
      <c r="A137" s="82">
        <f t="shared" si="19"/>
        <v>129</v>
      </c>
      <c r="B137" s="130" t="s">
        <v>133</v>
      </c>
      <c r="C137" s="13">
        <f t="shared" si="20"/>
        <v>0</v>
      </c>
      <c r="D137" s="16">
        <f t="shared" si="20"/>
        <v>0</v>
      </c>
      <c r="E137" s="20"/>
      <c r="F137" s="21"/>
      <c r="G137" s="87">
        <f t="shared" si="24"/>
        <v>0</v>
      </c>
      <c r="H137" s="16"/>
      <c r="I137" s="20"/>
      <c r="J137" s="84"/>
      <c r="K137" s="87"/>
      <c r="L137" s="85"/>
      <c r="M137" s="85"/>
      <c r="N137" s="84"/>
      <c r="O137" s="87"/>
      <c r="P137" s="85"/>
      <c r="Q137" s="85"/>
      <c r="R137" s="84"/>
      <c r="S137" s="22"/>
      <c r="T137" s="20"/>
      <c r="U137" s="20"/>
      <c r="V137" s="7"/>
    </row>
    <row r="138" spans="1:22" x14ac:dyDescent="0.25">
      <c r="A138" s="82">
        <v>130</v>
      </c>
      <c r="B138" s="18" t="s">
        <v>68</v>
      </c>
      <c r="C138" s="22">
        <f>G138+K138+O138+S138</f>
        <v>37.466999999999999</v>
      </c>
      <c r="D138" s="20">
        <f>H138+L138+P138+T138</f>
        <v>37.466999999999999</v>
      </c>
      <c r="E138" s="20">
        <f t="shared" si="20"/>
        <v>18.872</v>
      </c>
      <c r="F138" s="21"/>
      <c r="G138" s="22">
        <f>+H138</f>
        <v>33.466999999999999</v>
      </c>
      <c r="H138" s="20">
        <v>33.466999999999999</v>
      </c>
      <c r="I138" s="20">
        <v>18.872</v>
      </c>
      <c r="J138" s="84"/>
      <c r="K138" s="87"/>
      <c r="L138" s="85"/>
      <c r="M138" s="85"/>
      <c r="N138" s="84"/>
      <c r="O138" s="87"/>
      <c r="P138" s="85"/>
      <c r="Q138" s="85"/>
      <c r="R138" s="84"/>
      <c r="S138" s="22">
        <f>T138+V138</f>
        <v>4</v>
      </c>
      <c r="T138" s="20">
        <v>4</v>
      </c>
      <c r="U138" s="20"/>
      <c r="V138" s="7"/>
    </row>
    <row r="139" spans="1:22" ht="13.8" thickBot="1" x14ac:dyDescent="0.3">
      <c r="A139" s="111">
        <v>131</v>
      </c>
      <c r="B139" s="34" t="s">
        <v>112</v>
      </c>
      <c r="C139" s="38">
        <f>G139+K139+O139+S139</f>
        <v>27.847999999999999</v>
      </c>
      <c r="D139" s="36">
        <f>H139+L139+P139+T139</f>
        <v>27.847999999999999</v>
      </c>
      <c r="E139" s="36">
        <f>I139+M139+Q139+U139</f>
        <v>19.053999999999998</v>
      </c>
      <c r="F139" s="37"/>
      <c r="G139" s="49">
        <f>+H139</f>
        <v>27.448</v>
      </c>
      <c r="H139" s="48">
        <v>27.448</v>
      </c>
      <c r="I139" s="48">
        <v>19.053999999999998</v>
      </c>
      <c r="J139" s="114"/>
      <c r="K139" s="131"/>
      <c r="L139" s="132"/>
      <c r="M139" s="132"/>
      <c r="N139" s="133"/>
      <c r="O139" s="131"/>
      <c r="P139" s="132"/>
      <c r="Q139" s="132"/>
      <c r="R139" s="133"/>
      <c r="S139" s="22">
        <f>T139+V139</f>
        <v>0.4</v>
      </c>
      <c r="T139" s="36">
        <v>0.4</v>
      </c>
      <c r="U139" s="36"/>
      <c r="V139" s="39"/>
    </row>
    <row r="140" spans="1:22" ht="42" thickBot="1" x14ac:dyDescent="0.3">
      <c r="A140" s="62">
        <v>132</v>
      </c>
      <c r="B140" s="134" t="s">
        <v>134</v>
      </c>
      <c r="C140" s="64">
        <f t="shared" si="20"/>
        <v>0</v>
      </c>
      <c r="D140" s="52">
        <f t="shared" si="20"/>
        <v>0</v>
      </c>
      <c r="E140" s="52">
        <f t="shared" si="20"/>
        <v>0</v>
      </c>
      <c r="F140" s="55">
        <f t="shared" si="20"/>
        <v>0</v>
      </c>
      <c r="G140" s="64">
        <f>G141+SUM(G157:G168)+G170+G173</f>
        <v>0</v>
      </c>
      <c r="H140" s="54">
        <f>H141+SUM(H157:H168)+H170+H173</f>
        <v>0</v>
      </c>
      <c r="I140" s="52">
        <f>I141+SUM(I157:I168)+I170+I173</f>
        <v>0</v>
      </c>
      <c r="J140" s="57">
        <f>J141+SUM(J157:J168)+J170+J173</f>
        <v>0</v>
      </c>
      <c r="K140" s="65">
        <f>K141+SUM(K158:K168)+K173</f>
        <v>0</v>
      </c>
      <c r="L140" s="52">
        <f>L141+SUM(L158:L168)+L173</f>
        <v>0</v>
      </c>
      <c r="M140" s="52">
        <f>M141+SUM(M157:M168)+M170+M173</f>
        <v>0</v>
      </c>
      <c r="N140" s="57"/>
      <c r="O140" s="64"/>
      <c r="P140" s="52"/>
      <c r="Q140" s="52"/>
      <c r="R140" s="57"/>
      <c r="S140" s="64">
        <f>S141+SUM(S157:S168)+S170+S173</f>
        <v>0</v>
      </c>
      <c r="T140" s="52">
        <f>T157+T173</f>
        <v>0</v>
      </c>
      <c r="U140" s="52">
        <f>U157+U173</f>
        <v>0</v>
      </c>
      <c r="V140" s="57"/>
    </row>
    <row r="141" spans="1:22" x14ac:dyDescent="0.25">
      <c r="A141" s="67">
        <f t="shared" si="19"/>
        <v>133</v>
      </c>
      <c r="B141" s="81" t="s">
        <v>80</v>
      </c>
      <c r="C141" s="76">
        <f t="shared" si="20"/>
        <v>0</v>
      </c>
      <c r="D141" s="74">
        <f t="shared" si="20"/>
        <v>0</v>
      </c>
      <c r="E141" s="74"/>
      <c r="F141" s="77">
        <f t="shared" si="20"/>
        <v>0</v>
      </c>
      <c r="G141" s="74">
        <f>SUM(G142:G156)</f>
        <v>0</v>
      </c>
      <c r="H141" s="74">
        <f>SUM(H142:H156)</f>
        <v>0</v>
      </c>
      <c r="I141" s="74"/>
      <c r="J141" s="78">
        <f>SUM(J142:J156)</f>
        <v>0</v>
      </c>
      <c r="K141" s="79">
        <f>SUM(K142:K153)+K154</f>
        <v>0</v>
      </c>
      <c r="L141" s="74">
        <f>SUM(L142:L153)</f>
        <v>0</v>
      </c>
      <c r="M141" s="74">
        <f>SUM(M142:M153)</f>
        <v>0</v>
      </c>
      <c r="N141" s="104"/>
      <c r="O141" s="123"/>
      <c r="P141" s="108"/>
      <c r="Q141" s="108"/>
      <c r="R141" s="104"/>
      <c r="S141" s="123"/>
      <c r="T141" s="108"/>
      <c r="U141" s="108"/>
      <c r="V141" s="104"/>
    </row>
    <row r="142" spans="1:22" x14ac:dyDescent="0.25">
      <c r="A142" s="82">
        <f t="shared" si="19"/>
        <v>134</v>
      </c>
      <c r="B142" s="32" t="s">
        <v>135</v>
      </c>
      <c r="C142" s="13">
        <f t="shared" si="20"/>
        <v>0</v>
      </c>
      <c r="D142" s="85">
        <f t="shared" si="20"/>
        <v>0</v>
      </c>
      <c r="E142" s="20"/>
      <c r="F142" s="7"/>
      <c r="G142" s="91">
        <f t="shared" si="24"/>
        <v>0</v>
      </c>
      <c r="H142" s="85"/>
      <c r="I142" s="85"/>
      <c r="J142" s="86"/>
      <c r="K142" s="87"/>
      <c r="L142" s="85"/>
      <c r="M142" s="85"/>
      <c r="N142" s="84"/>
      <c r="O142" s="87"/>
      <c r="P142" s="85"/>
      <c r="Q142" s="85"/>
      <c r="R142" s="84"/>
      <c r="S142" s="87"/>
      <c r="T142" s="85"/>
      <c r="U142" s="85"/>
      <c r="V142" s="84"/>
    </row>
    <row r="143" spans="1:22" x14ac:dyDescent="0.25">
      <c r="A143" s="82">
        <f>+A142+1</f>
        <v>135</v>
      </c>
      <c r="B143" s="32" t="s">
        <v>136</v>
      </c>
      <c r="C143" s="13">
        <f t="shared" si="20"/>
        <v>0</v>
      </c>
      <c r="D143" s="85">
        <f t="shared" si="20"/>
        <v>0</v>
      </c>
      <c r="E143" s="20"/>
      <c r="F143" s="7"/>
      <c r="G143" s="91">
        <f t="shared" si="24"/>
        <v>0</v>
      </c>
      <c r="H143" s="85"/>
      <c r="I143" s="85"/>
      <c r="J143" s="86"/>
      <c r="K143" s="87"/>
      <c r="L143" s="85"/>
      <c r="M143" s="85"/>
      <c r="N143" s="84"/>
      <c r="O143" s="87"/>
      <c r="P143" s="85"/>
      <c r="Q143" s="85"/>
      <c r="R143" s="84"/>
      <c r="S143" s="87"/>
      <c r="T143" s="85"/>
      <c r="U143" s="85"/>
      <c r="V143" s="84"/>
    </row>
    <row r="144" spans="1:22" x14ac:dyDescent="0.25">
      <c r="A144" s="82">
        <f>+A143+1</f>
        <v>136</v>
      </c>
      <c r="B144" s="32" t="s">
        <v>137</v>
      </c>
      <c r="C144" s="13">
        <f t="shared" si="20"/>
        <v>0</v>
      </c>
      <c r="D144" s="85">
        <f t="shared" si="20"/>
        <v>0</v>
      </c>
      <c r="E144" s="20"/>
      <c r="F144" s="7"/>
      <c r="G144" s="91">
        <f t="shared" si="24"/>
        <v>0</v>
      </c>
      <c r="H144" s="85"/>
      <c r="I144" s="85"/>
      <c r="J144" s="86"/>
      <c r="K144" s="87"/>
      <c r="L144" s="85"/>
      <c r="M144" s="85"/>
      <c r="N144" s="84"/>
      <c r="O144" s="87"/>
      <c r="P144" s="85"/>
      <c r="Q144" s="85"/>
      <c r="R144" s="84"/>
      <c r="S144" s="87"/>
      <c r="T144" s="85"/>
      <c r="U144" s="85"/>
      <c r="V144" s="84"/>
    </row>
    <row r="145" spans="1:22" x14ac:dyDescent="0.25">
      <c r="A145" s="82">
        <v>137</v>
      </c>
      <c r="B145" s="32" t="s">
        <v>138</v>
      </c>
      <c r="C145" s="13">
        <f t="shared" si="20"/>
        <v>0</v>
      </c>
      <c r="D145" s="85">
        <f t="shared" si="20"/>
        <v>0</v>
      </c>
      <c r="E145" s="20"/>
      <c r="F145" s="7"/>
      <c r="G145" s="91">
        <f t="shared" si="24"/>
        <v>0</v>
      </c>
      <c r="H145" s="83"/>
      <c r="I145" s="85"/>
      <c r="J145" s="86"/>
      <c r="K145" s="87"/>
      <c r="L145" s="85"/>
      <c r="M145" s="85"/>
      <c r="N145" s="84"/>
      <c r="O145" s="87"/>
      <c r="P145" s="85"/>
      <c r="Q145" s="85"/>
      <c r="R145" s="84"/>
      <c r="S145" s="87"/>
      <c r="T145" s="85"/>
      <c r="U145" s="85"/>
      <c r="V145" s="84"/>
    </row>
    <row r="146" spans="1:22" x14ac:dyDescent="0.25">
      <c r="A146" s="82">
        <v>138</v>
      </c>
      <c r="B146" s="110" t="s">
        <v>139</v>
      </c>
      <c r="C146" s="13">
        <f t="shared" si="20"/>
        <v>0</v>
      </c>
      <c r="D146" s="85">
        <f t="shared" si="20"/>
        <v>0</v>
      </c>
      <c r="E146" s="20"/>
      <c r="F146" s="7"/>
      <c r="G146" s="91">
        <f t="shared" si="24"/>
        <v>0</v>
      </c>
      <c r="H146" s="85"/>
      <c r="I146" s="85"/>
      <c r="J146" s="86"/>
      <c r="K146" s="87"/>
      <c r="L146" s="85"/>
      <c r="M146" s="85"/>
      <c r="N146" s="84"/>
      <c r="O146" s="87"/>
      <c r="P146" s="85"/>
      <c r="Q146" s="85"/>
      <c r="R146" s="84"/>
      <c r="S146" s="87"/>
      <c r="T146" s="85"/>
      <c r="U146" s="85"/>
      <c r="V146" s="84"/>
    </row>
    <row r="147" spans="1:22" x14ac:dyDescent="0.25">
      <c r="A147" s="82">
        <f>+A146+1</f>
        <v>139</v>
      </c>
      <c r="B147" s="32" t="s">
        <v>140</v>
      </c>
      <c r="C147" s="13">
        <f t="shared" si="20"/>
        <v>0</v>
      </c>
      <c r="D147" s="85">
        <f t="shared" si="20"/>
        <v>0</v>
      </c>
      <c r="E147" s="20"/>
      <c r="F147" s="7"/>
      <c r="G147" s="91"/>
      <c r="H147" s="85"/>
      <c r="I147" s="85"/>
      <c r="J147" s="86"/>
      <c r="K147" s="87">
        <f>L147+N147</f>
        <v>0</v>
      </c>
      <c r="L147" s="85"/>
      <c r="M147" s="85"/>
      <c r="N147" s="84"/>
      <c r="O147" s="87"/>
      <c r="P147" s="85"/>
      <c r="Q147" s="85"/>
      <c r="R147" s="84"/>
      <c r="S147" s="87"/>
      <c r="T147" s="85"/>
      <c r="U147" s="85"/>
      <c r="V147" s="84"/>
    </row>
    <row r="148" spans="1:22" x14ac:dyDescent="0.25">
      <c r="A148" s="82">
        <f>+A147+1</f>
        <v>140</v>
      </c>
      <c r="B148" s="32" t="s">
        <v>141</v>
      </c>
      <c r="C148" s="13">
        <f t="shared" si="20"/>
        <v>0</v>
      </c>
      <c r="D148" s="85">
        <f t="shared" si="20"/>
        <v>0</v>
      </c>
      <c r="E148" s="20"/>
      <c r="F148" s="7"/>
      <c r="G148" s="91"/>
      <c r="H148" s="85"/>
      <c r="I148" s="85"/>
      <c r="J148" s="86"/>
      <c r="K148" s="87">
        <f>L148+N148</f>
        <v>0</v>
      </c>
      <c r="L148" s="85"/>
      <c r="M148" s="85"/>
      <c r="N148" s="84"/>
      <c r="O148" s="87"/>
      <c r="P148" s="85"/>
      <c r="Q148" s="85"/>
      <c r="R148" s="84"/>
      <c r="S148" s="87"/>
      <c r="T148" s="85"/>
      <c r="U148" s="85"/>
      <c r="V148" s="84"/>
    </row>
    <row r="149" spans="1:22" x14ac:dyDescent="0.25">
      <c r="A149" s="82">
        <v>141</v>
      </c>
      <c r="B149" s="32" t="s">
        <v>142</v>
      </c>
      <c r="C149" s="13"/>
      <c r="D149" s="85"/>
      <c r="E149" s="20"/>
      <c r="F149" s="7"/>
      <c r="G149" s="91"/>
      <c r="H149" s="85"/>
      <c r="I149" s="85"/>
      <c r="J149" s="86"/>
      <c r="K149" s="87">
        <f>L149+N149</f>
        <v>0</v>
      </c>
      <c r="L149" s="85"/>
      <c r="M149" s="85"/>
      <c r="N149" s="84"/>
      <c r="O149" s="87"/>
      <c r="P149" s="85"/>
      <c r="Q149" s="85"/>
      <c r="R149" s="84"/>
      <c r="S149" s="87"/>
      <c r="T149" s="85"/>
      <c r="U149" s="85"/>
      <c r="V149" s="84"/>
    </row>
    <row r="150" spans="1:22" x14ac:dyDescent="0.25">
      <c r="A150" s="82">
        <v>142</v>
      </c>
      <c r="B150" s="32" t="s">
        <v>143</v>
      </c>
      <c r="C150" s="13">
        <f t="shared" si="20"/>
        <v>0</v>
      </c>
      <c r="D150" s="85">
        <f t="shared" si="20"/>
        <v>0</v>
      </c>
      <c r="E150" s="20"/>
      <c r="F150" s="7"/>
      <c r="G150" s="91">
        <f t="shared" si="24"/>
        <v>0</v>
      </c>
      <c r="H150" s="85"/>
      <c r="I150" s="85"/>
      <c r="J150" s="86"/>
      <c r="K150" s="87"/>
      <c r="L150" s="85"/>
      <c r="M150" s="85"/>
      <c r="N150" s="84"/>
      <c r="O150" s="87"/>
      <c r="P150" s="85"/>
      <c r="Q150" s="85"/>
      <c r="R150" s="84"/>
      <c r="S150" s="87"/>
      <c r="T150" s="85"/>
      <c r="U150" s="85"/>
      <c r="V150" s="84"/>
    </row>
    <row r="151" spans="1:22" ht="39.6" x14ac:dyDescent="0.25">
      <c r="A151" s="135">
        <v>143</v>
      </c>
      <c r="B151" s="136" t="s">
        <v>144</v>
      </c>
      <c r="C151" s="137">
        <f t="shared" si="20"/>
        <v>0</v>
      </c>
      <c r="D151" s="138">
        <f>H151+L151+P151+T151</f>
        <v>0</v>
      </c>
      <c r="E151" s="139"/>
      <c r="F151" s="140"/>
      <c r="G151" s="141">
        <f t="shared" si="24"/>
        <v>0</v>
      </c>
      <c r="H151" s="142"/>
      <c r="I151" s="143"/>
      <c r="J151" s="144"/>
      <c r="K151" s="87"/>
      <c r="L151" s="143"/>
      <c r="M151" s="143"/>
      <c r="N151" s="145"/>
      <c r="O151" s="146"/>
      <c r="P151" s="143"/>
      <c r="Q151" s="143"/>
      <c r="R151" s="145"/>
      <c r="S151" s="33"/>
      <c r="T151" s="143"/>
      <c r="U151" s="143"/>
      <c r="V151" s="145"/>
    </row>
    <row r="152" spans="1:22" x14ac:dyDescent="0.25">
      <c r="A152" s="135">
        <v>144</v>
      </c>
      <c r="B152" s="136" t="s">
        <v>145</v>
      </c>
      <c r="C152" s="137">
        <f t="shared" si="20"/>
        <v>0</v>
      </c>
      <c r="D152" s="138">
        <f>H152+L152+P152+T152</f>
        <v>0</v>
      </c>
      <c r="E152" s="138">
        <f>I152+M152+Q152+U152</f>
        <v>0</v>
      </c>
      <c r="F152" s="140"/>
      <c r="G152" s="141"/>
      <c r="H152" s="142"/>
      <c r="I152" s="143"/>
      <c r="J152" s="144"/>
      <c r="K152" s="87">
        <f>L152+N152</f>
        <v>0</v>
      </c>
      <c r="L152" s="143"/>
      <c r="M152" s="143"/>
      <c r="N152" s="145"/>
      <c r="O152" s="146"/>
      <c r="P152" s="143"/>
      <c r="Q152" s="143"/>
      <c r="R152" s="145"/>
      <c r="S152" s="33"/>
      <c r="T152" s="143"/>
      <c r="U152" s="143"/>
      <c r="V152" s="145"/>
    </row>
    <row r="153" spans="1:22" ht="26.4" x14ac:dyDescent="0.25">
      <c r="A153" s="82">
        <v>145</v>
      </c>
      <c r="B153" s="95" t="s">
        <v>146</v>
      </c>
      <c r="C153" s="13">
        <f t="shared" si="20"/>
        <v>0</v>
      </c>
      <c r="D153" s="138"/>
      <c r="E153" s="20"/>
      <c r="F153" s="24">
        <f t="shared" si="20"/>
        <v>0</v>
      </c>
      <c r="G153" s="141">
        <f t="shared" si="24"/>
        <v>0</v>
      </c>
      <c r="H153" s="85"/>
      <c r="I153" s="85"/>
      <c r="J153" s="86"/>
      <c r="K153" s="87"/>
      <c r="L153" s="85"/>
      <c r="M153" s="85"/>
      <c r="N153" s="84"/>
      <c r="O153" s="87"/>
      <c r="P153" s="85"/>
      <c r="Q153" s="85"/>
      <c r="R153" s="84"/>
      <c r="S153" s="87"/>
      <c r="T153" s="85"/>
      <c r="U153" s="85"/>
      <c r="V153" s="84"/>
    </row>
    <row r="154" spans="1:22" ht="26.4" x14ac:dyDescent="0.25">
      <c r="A154" s="82">
        <v>146</v>
      </c>
      <c r="B154" s="147" t="s">
        <v>52</v>
      </c>
      <c r="C154" s="13">
        <f t="shared" si="20"/>
        <v>0</v>
      </c>
      <c r="D154" s="138"/>
      <c r="E154" s="20"/>
      <c r="F154" s="24">
        <f t="shared" si="20"/>
        <v>0</v>
      </c>
      <c r="G154" s="141">
        <f t="shared" si="24"/>
        <v>0</v>
      </c>
      <c r="H154" s="85"/>
      <c r="I154" s="85"/>
      <c r="J154" s="86"/>
      <c r="K154" s="87"/>
      <c r="L154" s="85"/>
      <c r="M154" s="85"/>
      <c r="N154" s="84"/>
      <c r="O154" s="87"/>
      <c r="P154" s="85"/>
      <c r="Q154" s="85"/>
      <c r="R154" s="84"/>
      <c r="S154" s="87"/>
      <c r="T154" s="85"/>
      <c r="U154" s="85"/>
      <c r="V154" s="84"/>
    </row>
    <row r="155" spans="1:22" x14ac:dyDescent="0.25">
      <c r="A155" s="82">
        <v>147</v>
      </c>
      <c r="B155" s="147" t="s">
        <v>147</v>
      </c>
      <c r="C155" s="13">
        <f t="shared" si="20"/>
        <v>0</v>
      </c>
      <c r="D155" s="138">
        <f>H155+L155+P155+T155</f>
        <v>0</v>
      </c>
      <c r="E155" s="20"/>
      <c r="F155" s="24"/>
      <c r="G155" s="141">
        <f t="shared" si="24"/>
        <v>0</v>
      </c>
      <c r="H155" s="85"/>
      <c r="I155" s="85"/>
      <c r="J155" s="86"/>
      <c r="K155" s="87"/>
      <c r="L155" s="85"/>
      <c r="M155" s="85"/>
      <c r="N155" s="84"/>
      <c r="O155" s="87"/>
      <c r="P155" s="85"/>
      <c r="Q155" s="85"/>
      <c r="R155" s="84"/>
      <c r="S155" s="87"/>
      <c r="T155" s="85"/>
      <c r="U155" s="85"/>
      <c r="V155" s="84"/>
    </row>
    <row r="156" spans="1:22" x14ac:dyDescent="0.25">
      <c r="A156" s="82">
        <v>148</v>
      </c>
      <c r="B156" s="147" t="s">
        <v>148</v>
      </c>
      <c r="C156" s="13">
        <f t="shared" si="20"/>
        <v>0</v>
      </c>
      <c r="D156" s="138">
        <f>H156+L156+P156+T156</f>
        <v>0</v>
      </c>
      <c r="E156" s="20"/>
      <c r="F156" s="24"/>
      <c r="G156" s="141">
        <f t="shared" si="24"/>
        <v>0</v>
      </c>
      <c r="H156" s="85"/>
      <c r="I156" s="85"/>
      <c r="J156" s="86"/>
      <c r="K156" s="87"/>
      <c r="L156" s="85"/>
      <c r="M156" s="85"/>
      <c r="N156" s="84"/>
      <c r="O156" s="87"/>
      <c r="P156" s="85"/>
      <c r="Q156" s="85"/>
      <c r="R156" s="84"/>
      <c r="S156" s="87"/>
      <c r="T156" s="85"/>
      <c r="U156" s="85"/>
      <c r="V156" s="84"/>
    </row>
    <row r="157" spans="1:22" x14ac:dyDescent="0.25">
      <c r="A157" s="82">
        <v>149</v>
      </c>
      <c r="B157" s="18" t="s">
        <v>26</v>
      </c>
      <c r="C157" s="22">
        <f t="shared" si="20"/>
        <v>0</v>
      </c>
      <c r="D157" s="20">
        <f t="shared" si="20"/>
        <v>0</v>
      </c>
      <c r="E157" s="20">
        <f t="shared" si="20"/>
        <v>0</v>
      </c>
      <c r="F157" s="7"/>
      <c r="G157" s="19">
        <f t="shared" si="24"/>
        <v>0</v>
      </c>
      <c r="H157" s="20"/>
      <c r="I157" s="20"/>
      <c r="J157" s="21"/>
      <c r="K157" s="22"/>
      <c r="L157" s="20"/>
      <c r="M157" s="20"/>
      <c r="N157" s="84"/>
      <c r="O157" s="87"/>
      <c r="P157" s="85"/>
      <c r="Q157" s="85"/>
      <c r="R157" s="84"/>
      <c r="S157" s="22">
        <f>T157+V157</f>
        <v>0</v>
      </c>
      <c r="T157" s="20"/>
      <c r="U157" s="20"/>
      <c r="V157" s="7"/>
    </row>
    <row r="158" spans="1:22" x14ac:dyDescent="0.25">
      <c r="A158" s="82">
        <f t="shared" ref="A158:A205" si="26">+A157+1</f>
        <v>150</v>
      </c>
      <c r="B158" s="18" t="s">
        <v>7</v>
      </c>
      <c r="C158" s="22">
        <f t="shared" si="20"/>
        <v>0</v>
      </c>
      <c r="D158" s="20">
        <f t="shared" si="20"/>
        <v>0</v>
      </c>
      <c r="E158" s="20">
        <f t="shared" si="20"/>
        <v>0</v>
      </c>
      <c r="F158" s="7"/>
      <c r="G158" s="19"/>
      <c r="H158" s="16"/>
      <c r="I158" s="16"/>
      <c r="J158" s="23"/>
      <c r="K158" s="22">
        <f t="shared" ref="K158:K169" si="27">L158+N158</f>
        <v>0</v>
      </c>
      <c r="L158" s="20"/>
      <c r="M158" s="20"/>
      <c r="N158" s="24"/>
      <c r="O158" s="87"/>
      <c r="P158" s="85"/>
      <c r="Q158" s="85"/>
      <c r="R158" s="84"/>
      <c r="S158" s="87"/>
      <c r="T158" s="85"/>
      <c r="U158" s="85"/>
      <c r="V158" s="84"/>
    </row>
    <row r="159" spans="1:22" x14ac:dyDescent="0.25">
      <c r="A159" s="82">
        <f t="shared" si="26"/>
        <v>151</v>
      </c>
      <c r="B159" s="18" t="s">
        <v>8</v>
      </c>
      <c r="C159" s="22">
        <f t="shared" si="20"/>
        <v>0</v>
      </c>
      <c r="D159" s="20">
        <f t="shared" si="20"/>
        <v>0</v>
      </c>
      <c r="E159" s="20">
        <f t="shared" si="20"/>
        <v>0</v>
      </c>
      <c r="F159" s="7"/>
      <c r="G159" s="19"/>
      <c r="H159" s="16"/>
      <c r="I159" s="16"/>
      <c r="J159" s="23"/>
      <c r="K159" s="22">
        <f t="shared" si="27"/>
        <v>0</v>
      </c>
      <c r="L159" s="20"/>
      <c r="M159" s="20"/>
      <c r="N159" s="24"/>
      <c r="O159" s="87"/>
      <c r="P159" s="85"/>
      <c r="Q159" s="85"/>
      <c r="R159" s="84"/>
      <c r="S159" s="87"/>
      <c r="T159" s="85"/>
      <c r="U159" s="85"/>
      <c r="V159" s="84"/>
    </row>
    <row r="160" spans="1:22" x14ac:dyDescent="0.25">
      <c r="A160" s="82">
        <f t="shared" si="26"/>
        <v>152</v>
      </c>
      <c r="B160" s="18" t="s">
        <v>9</v>
      </c>
      <c r="C160" s="22">
        <f t="shared" si="20"/>
        <v>0</v>
      </c>
      <c r="D160" s="20">
        <f t="shared" si="20"/>
        <v>0</v>
      </c>
      <c r="E160" s="20">
        <f t="shared" si="20"/>
        <v>0</v>
      </c>
      <c r="F160" s="7"/>
      <c r="G160" s="19"/>
      <c r="H160" s="16"/>
      <c r="I160" s="16"/>
      <c r="J160" s="23"/>
      <c r="K160" s="22">
        <f t="shared" si="27"/>
        <v>0</v>
      </c>
      <c r="L160" s="20"/>
      <c r="M160" s="20"/>
      <c r="N160" s="24"/>
      <c r="O160" s="87"/>
      <c r="P160" s="85"/>
      <c r="Q160" s="85"/>
      <c r="R160" s="84"/>
      <c r="S160" s="87"/>
      <c r="T160" s="85"/>
      <c r="U160" s="85"/>
      <c r="V160" s="84"/>
    </row>
    <row r="161" spans="1:22" x14ac:dyDescent="0.25">
      <c r="A161" s="82">
        <f t="shared" si="26"/>
        <v>153</v>
      </c>
      <c r="B161" s="18" t="s">
        <v>10</v>
      </c>
      <c r="C161" s="22">
        <f t="shared" si="20"/>
        <v>0</v>
      </c>
      <c r="D161" s="20">
        <f t="shared" si="20"/>
        <v>0</v>
      </c>
      <c r="E161" s="20">
        <f t="shared" si="20"/>
        <v>0</v>
      </c>
      <c r="F161" s="7"/>
      <c r="G161" s="19"/>
      <c r="H161" s="16"/>
      <c r="I161" s="16"/>
      <c r="J161" s="23"/>
      <c r="K161" s="22">
        <f t="shared" si="27"/>
        <v>0</v>
      </c>
      <c r="L161" s="20"/>
      <c r="M161" s="20"/>
      <c r="N161" s="24"/>
      <c r="O161" s="87"/>
      <c r="P161" s="85"/>
      <c r="Q161" s="85"/>
      <c r="R161" s="84"/>
      <c r="S161" s="87"/>
      <c r="T161" s="85"/>
      <c r="U161" s="85"/>
      <c r="V161" s="84"/>
    </row>
    <row r="162" spans="1:22" x14ac:dyDescent="0.25">
      <c r="A162" s="82">
        <f t="shared" si="26"/>
        <v>154</v>
      </c>
      <c r="B162" s="18" t="s">
        <v>11</v>
      </c>
      <c r="C162" s="22">
        <f t="shared" si="20"/>
        <v>0</v>
      </c>
      <c r="D162" s="20">
        <f t="shared" si="20"/>
        <v>0</v>
      </c>
      <c r="E162" s="20">
        <f t="shared" si="20"/>
        <v>0</v>
      </c>
      <c r="F162" s="7"/>
      <c r="G162" s="19"/>
      <c r="H162" s="16"/>
      <c r="I162" s="16"/>
      <c r="J162" s="23"/>
      <c r="K162" s="22">
        <f t="shared" si="27"/>
        <v>0</v>
      </c>
      <c r="L162" s="20"/>
      <c r="M162" s="20"/>
      <c r="N162" s="24"/>
      <c r="O162" s="87"/>
      <c r="P162" s="85"/>
      <c r="Q162" s="85"/>
      <c r="R162" s="84"/>
      <c r="S162" s="87"/>
      <c r="T162" s="85"/>
      <c r="U162" s="85"/>
      <c r="V162" s="84"/>
    </row>
    <row r="163" spans="1:22" x14ac:dyDescent="0.25">
      <c r="A163" s="82">
        <f t="shared" si="26"/>
        <v>155</v>
      </c>
      <c r="B163" s="18" t="s">
        <v>12</v>
      </c>
      <c r="C163" s="22">
        <f t="shared" si="20"/>
        <v>0</v>
      </c>
      <c r="D163" s="20">
        <f t="shared" si="20"/>
        <v>0</v>
      </c>
      <c r="E163" s="20">
        <f t="shared" si="20"/>
        <v>0</v>
      </c>
      <c r="F163" s="7"/>
      <c r="G163" s="19"/>
      <c r="H163" s="16"/>
      <c r="I163" s="16"/>
      <c r="J163" s="23"/>
      <c r="K163" s="22">
        <f t="shared" si="27"/>
        <v>0</v>
      </c>
      <c r="L163" s="20"/>
      <c r="M163" s="20"/>
      <c r="N163" s="24"/>
      <c r="O163" s="87"/>
      <c r="P163" s="85"/>
      <c r="Q163" s="85"/>
      <c r="R163" s="84"/>
      <c r="S163" s="87"/>
      <c r="T163" s="85"/>
      <c r="U163" s="85"/>
      <c r="V163" s="84"/>
    </row>
    <row r="164" spans="1:22" x14ac:dyDescent="0.25">
      <c r="A164" s="82">
        <f t="shared" si="26"/>
        <v>156</v>
      </c>
      <c r="B164" s="18" t="s">
        <v>13</v>
      </c>
      <c r="C164" s="22">
        <f t="shared" si="20"/>
        <v>0</v>
      </c>
      <c r="D164" s="20">
        <f t="shared" si="20"/>
        <v>0</v>
      </c>
      <c r="E164" s="20">
        <f t="shared" si="20"/>
        <v>0</v>
      </c>
      <c r="F164" s="7"/>
      <c r="G164" s="19"/>
      <c r="H164" s="16"/>
      <c r="I164" s="16"/>
      <c r="J164" s="23"/>
      <c r="K164" s="22">
        <f t="shared" si="27"/>
        <v>0</v>
      </c>
      <c r="L164" s="20"/>
      <c r="M164" s="20"/>
      <c r="N164" s="24"/>
      <c r="O164" s="87"/>
      <c r="P164" s="85"/>
      <c r="Q164" s="85"/>
      <c r="R164" s="84"/>
      <c r="S164" s="87"/>
      <c r="T164" s="85"/>
      <c r="U164" s="85"/>
      <c r="V164" s="84"/>
    </row>
    <row r="165" spans="1:22" x14ac:dyDescent="0.25">
      <c r="A165" s="82">
        <f t="shared" si="26"/>
        <v>157</v>
      </c>
      <c r="B165" s="18" t="s">
        <v>14</v>
      </c>
      <c r="C165" s="22">
        <f t="shared" ref="C165:E174" si="28">G165+K165+O165+S165</f>
        <v>0</v>
      </c>
      <c r="D165" s="20">
        <f t="shared" si="28"/>
        <v>0</v>
      </c>
      <c r="E165" s="20">
        <f t="shared" si="28"/>
        <v>0</v>
      </c>
      <c r="F165" s="7"/>
      <c r="G165" s="19"/>
      <c r="H165" s="16"/>
      <c r="I165" s="16"/>
      <c r="J165" s="23"/>
      <c r="K165" s="22">
        <f t="shared" si="27"/>
        <v>0</v>
      </c>
      <c r="L165" s="20"/>
      <c r="M165" s="20"/>
      <c r="N165" s="24"/>
      <c r="O165" s="87"/>
      <c r="P165" s="85"/>
      <c r="Q165" s="85"/>
      <c r="R165" s="84"/>
      <c r="S165" s="87"/>
      <c r="T165" s="85"/>
      <c r="U165" s="85"/>
      <c r="V165" s="84"/>
    </row>
    <row r="166" spans="1:22" x14ac:dyDescent="0.25">
      <c r="A166" s="82">
        <f t="shared" si="26"/>
        <v>158</v>
      </c>
      <c r="B166" s="18" t="s">
        <v>27</v>
      </c>
      <c r="C166" s="22">
        <f t="shared" si="28"/>
        <v>0</v>
      </c>
      <c r="D166" s="20">
        <f t="shared" si="28"/>
        <v>0</v>
      </c>
      <c r="E166" s="20">
        <f t="shared" si="28"/>
        <v>0</v>
      </c>
      <c r="F166" s="7"/>
      <c r="G166" s="19">
        <f t="shared" si="24"/>
        <v>0</v>
      </c>
      <c r="H166" s="20"/>
      <c r="I166" s="16"/>
      <c r="J166" s="23"/>
      <c r="K166" s="22">
        <f t="shared" si="27"/>
        <v>0</v>
      </c>
      <c r="L166" s="20"/>
      <c r="M166" s="20"/>
      <c r="N166" s="24"/>
      <c r="O166" s="87"/>
      <c r="P166" s="85"/>
      <c r="Q166" s="85"/>
      <c r="R166" s="84"/>
      <c r="S166" s="87"/>
      <c r="T166" s="85"/>
      <c r="U166" s="85"/>
      <c r="V166" s="84"/>
    </row>
    <row r="167" spans="1:22" x14ac:dyDescent="0.25">
      <c r="A167" s="82">
        <f t="shared" si="26"/>
        <v>159</v>
      </c>
      <c r="B167" s="18" t="s">
        <v>16</v>
      </c>
      <c r="C167" s="22">
        <f t="shared" si="28"/>
        <v>0</v>
      </c>
      <c r="D167" s="20">
        <f t="shared" si="28"/>
        <v>0</v>
      </c>
      <c r="E167" s="20">
        <f t="shared" si="28"/>
        <v>0</v>
      </c>
      <c r="F167" s="7"/>
      <c r="G167" s="19"/>
      <c r="H167" s="16"/>
      <c r="I167" s="16"/>
      <c r="J167" s="23"/>
      <c r="K167" s="22">
        <f t="shared" si="27"/>
        <v>0</v>
      </c>
      <c r="L167" s="20"/>
      <c r="M167" s="20"/>
      <c r="N167" s="24"/>
      <c r="O167" s="87"/>
      <c r="P167" s="85"/>
      <c r="Q167" s="85"/>
      <c r="R167" s="84"/>
      <c r="S167" s="87"/>
      <c r="T167" s="85"/>
      <c r="U167" s="85"/>
      <c r="V167" s="84"/>
    </row>
    <row r="168" spans="1:22" x14ac:dyDescent="0.25">
      <c r="A168" s="82">
        <f t="shared" si="26"/>
        <v>160</v>
      </c>
      <c r="B168" s="46" t="s">
        <v>75</v>
      </c>
      <c r="C168" s="22">
        <f t="shared" si="28"/>
        <v>0</v>
      </c>
      <c r="D168" s="20">
        <f t="shared" si="28"/>
        <v>0</v>
      </c>
      <c r="E168" s="20">
        <f t="shared" si="28"/>
        <v>0</v>
      </c>
      <c r="F168" s="7"/>
      <c r="G168" s="92"/>
      <c r="H168" s="85"/>
      <c r="I168" s="85"/>
      <c r="J168" s="92"/>
      <c r="K168" s="27">
        <f t="shared" si="27"/>
        <v>0</v>
      </c>
      <c r="L168" s="20"/>
      <c r="M168" s="20"/>
      <c r="N168" s="89"/>
      <c r="O168" s="94"/>
      <c r="P168" s="85"/>
      <c r="Q168" s="85"/>
      <c r="R168" s="89"/>
      <c r="S168" s="94"/>
      <c r="T168" s="85"/>
      <c r="U168" s="85"/>
      <c r="V168" s="89"/>
    </row>
    <row r="169" spans="1:22" x14ac:dyDescent="0.25">
      <c r="A169" s="82">
        <f t="shared" si="26"/>
        <v>161</v>
      </c>
      <c r="B169" s="32" t="s">
        <v>149</v>
      </c>
      <c r="C169" s="13">
        <f t="shared" si="28"/>
        <v>0</v>
      </c>
      <c r="D169" s="16">
        <f t="shared" si="28"/>
        <v>0</v>
      </c>
      <c r="E169" s="16">
        <f t="shared" si="28"/>
        <v>0</v>
      </c>
      <c r="F169" s="7"/>
      <c r="G169" s="92"/>
      <c r="H169" s="20"/>
      <c r="I169" s="20"/>
      <c r="J169" s="88"/>
      <c r="K169" s="148">
        <f t="shared" si="27"/>
        <v>0</v>
      </c>
      <c r="L169" s="16"/>
      <c r="M169" s="16"/>
      <c r="N169" s="89"/>
      <c r="O169" s="94"/>
      <c r="P169" s="85"/>
      <c r="Q169" s="85"/>
      <c r="R169" s="89"/>
      <c r="S169" s="94"/>
      <c r="T169" s="85"/>
      <c r="U169" s="85"/>
      <c r="V169" s="89"/>
    </row>
    <row r="170" spans="1:22" x14ac:dyDescent="0.25">
      <c r="A170" s="82">
        <f t="shared" si="26"/>
        <v>162</v>
      </c>
      <c r="B170" s="18" t="s">
        <v>34</v>
      </c>
      <c r="C170" s="22">
        <f t="shared" si="28"/>
        <v>0</v>
      </c>
      <c r="D170" s="20">
        <f t="shared" si="28"/>
        <v>0</v>
      </c>
      <c r="E170" s="20"/>
      <c r="F170" s="7"/>
      <c r="G170" s="88">
        <f>G171+G172</f>
        <v>0</v>
      </c>
      <c r="H170" s="20"/>
      <c r="I170" s="85"/>
      <c r="J170" s="92"/>
      <c r="K170" s="94"/>
      <c r="L170" s="85"/>
      <c r="M170" s="85"/>
      <c r="N170" s="89"/>
      <c r="O170" s="94"/>
      <c r="P170" s="85"/>
      <c r="Q170" s="85"/>
      <c r="R170" s="89"/>
      <c r="S170" s="94"/>
      <c r="T170" s="85"/>
      <c r="U170" s="85"/>
      <c r="V170" s="89"/>
    </row>
    <row r="171" spans="1:22" x14ac:dyDescent="0.25">
      <c r="A171" s="82">
        <f t="shared" si="26"/>
        <v>163</v>
      </c>
      <c r="B171" s="110" t="s">
        <v>150</v>
      </c>
      <c r="C171" s="13">
        <f t="shared" si="28"/>
        <v>0</v>
      </c>
      <c r="D171" s="85">
        <f t="shared" si="28"/>
        <v>0</v>
      </c>
      <c r="E171" s="85"/>
      <c r="F171" s="84"/>
      <c r="G171" s="92">
        <f t="shared" si="24"/>
        <v>0</v>
      </c>
      <c r="H171" s="85"/>
      <c r="I171" s="85"/>
      <c r="J171" s="92"/>
      <c r="K171" s="94"/>
      <c r="L171" s="85"/>
      <c r="M171" s="85"/>
      <c r="N171" s="89"/>
      <c r="O171" s="94"/>
      <c r="P171" s="85"/>
      <c r="Q171" s="85"/>
      <c r="R171" s="89"/>
      <c r="S171" s="94"/>
      <c r="T171" s="85"/>
      <c r="U171" s="85"/>
      <c r="V171" s="89"/>
    </row>
    <row r="172" spans="1:22" x14ac:dyDescent="0.25">
      <c r="A172" s="82">
        <f t="shared" si="26"/>
        <v>164</v>
      </c>
      <c r="B172" s="32" t="s">
        <v>151</v>
      </c>
      <c r="C172" s="13">
        <f t="shared" si="28"/>
        <v>0</v>
      </c>
      <c r="D172" s="85">
        <f t="shared" si="28"/>
        <v>0</v>
      </c>
      <c r="E172" s="85"/>
      <c r="F172" s="84"/>
      <c r="G172" s="92">
        <f t="shared" ref="G172:G207" si="29">H172+J172</f>
        <v>0</v>
      </c>
      <c r="H172" s="85"/>
      <c r="I172" s="85"/>
      <c r="J172" s="92"/>
      <c r="K172" s="94"/>
      <c r="L172" s="85"/>
      <c r="M172" s="85"/>
      <c r="N172" s="89"/>
      <c r="O172" s="94"/>
      <c r="P172" s="85"/>
      <c r="Q172" s="85"/>
      <c r="R172" s="89"/>
      <c r="S172" s="94"/>
      <c r="T172" s="85"/>
      <c r="U172" s="85"/>
      <c r="V172" s="89"/>
    </row>
    <row r="173" spans="1:22" x14ac:dyDescent="0.25">
      <c r="A173" s="82">
        <v>165</v>
      </c>
      <c r="B173" s="18" t="s">
        <v>6</v>
      </c>
      <c r="C173" s="22">
        <f t="shared" si="28"/>
        <v>0</v>
      </c>
      <c r="D173" s="20">
        <f t="shared" si="28"/>
        <v>0</v>
      </c>
      <c r="E173" s="20">
        <f>I173+M173+Q173+U173</f>
        <v>0</v>
      </c>
      <c r="F173" s="7"/>
      <c r="G173" s="19"/>
      <c r="H173" s="20"/>
      <c r="I173" s="20"/>
      <c r="J173" s="86"/>
      <c r="K173" s="27">
        <f>L173+N173</f>
        <v>0</v>
      </c>
      <c r="L173" s="20"/>
      <c r="M173" s="20"/>
      <c r="N173" s="84"/>
      <c r="O173" s="87"/>
      <c r="P173" s="85"/>
      <c r="Q173" s="85"/>
      <c r="R173" s="84"/>
      <c r="S173" s="22">
        <f>T173+V173</f>
        <v>0</v>
      </c>
      <c r="T173" s="20"/>
      <c r="U173" s="20"/>
      <c r="V173" s="84"/>
    </row>
    <row r="174" spans="1:22" ht="13.8" thickBot="1" x14ac:dyDescent="0.3">
      <c r="A174" s="111">
        <f t="shared" si="26"/>
        <v>166</v>
      </c>
      <c r="B174" s="149" t="s">
        <v>152</v>
      </c>
      <c r="C174" s="41">
        <f t="shared" si="28"/>
        <v>0</v>
      </c>
      <c r="D174" s="132">
        <f t="shared" si="28"/>
        <v>0</v>
      </c>
      <c r="E174" s="132">
        <f>I174+M174+Q174+U174</f>
        <v>0</v>
      </c>
      <c r="F174" s="133"/>
      <c r="G174" s="150"/>
      <c r="H174" s="132"/>
      <c r="I174" s="132"/>
      <c r="J174" s="151"/>
      <c r="K174" s="148">
        <f>L174+N174</f>
        <v>0</v>
      </c>
      <c r="L174" s="132"/>
      <c r="M174" s="132"/>
      <c r="N174" s="133"/>
      <c r="O174" s="131"/>
      <c r="P174" s="132"/>
      <c r="Q174" s="132"/>
      <c r="R174" s="133"/>
      <c r="S174" s="13">
        <f>T174+V174</f>
        <v>0</v>
      </c>
      <c r="T174" s="132"/>
      <c r="U174" s="132"/>
      <c r="V174" s="133"/>
    </row>
    <row r="175" spans="1:22" ht="42" thickBot="1" x14ac:dyDescent="0.3">
      <c r="A175" s="62">
        <f t="shared" si="26"/>
        <v>167</v>
      </c>
      <c r="B175" s="63" t="s">
        <v>153</v>
      </c>
      <c r="C175" s="56">
        <f t="shared" ref="C175:L175" si="30">C176+C185+SUM(C187:C196)</f>
        <v>0</v>
      </c>
      <c r="D175" s="52">
        <f t="shared" si="30"/>
        <v>0</v>
      </c>
      <c r="E175" s="52">
        <f t="shared" si="30"/>
        <v>0</v>
      </c>
      <c r="F175" s="54">
        <f t="shared" si="30"/>
        <v>0</v>
      </c>
      <c r="G175" s="64">
        <f t="shared" si="30"/>
        <v>0</v>
      </c>
      <c r="H175" s="52">
        <f t="shared" si="30"/>
        <v>0</v>
      </c>
      <c r="I175" s="52">
        <f>I176+I185+SUM(I187:I196)</f>
        <v>0</v>
      </c>
      <c r="J175" s="57">
        <f t="shared" si="30"/>
        <v>0</v>
      </c>
      <c r="K175" s="56">
        <f t="shared" si="30"/>
        <v>0</v>
      </c>
      <c r="L175" s="52">
        <f t="shared" si="30"/>
        <v>0</v>
      </c>
      <c r="M175" s="52"/>
      <c r="N175" s="66">
        <f>N176+N185+SUM(N187:N196)</f>
        <v>0</v>
      </c>
      <c r="O175" s="56"/>
      <c r="P175" s="52"/>
      <c r="Q175" s="52"/>
      <c r="R175" s="66"/>
      <c r="S175" s="56">
        <f>S176+S185+SUM(S187:S196)</f>
        <v>0</v>
      </c>
      <c r="T175" s="52">
        <f>T176+T185+SUM(T187:T196)</f>
        <v>0</v>
      </c>
      <c r="U175" s="52">
        <f>U176+U185+SUM(U187:U196)</f>
        <v>0</v>
      </c>
      <c r="V175" s="57">
        <f>V176+V185+SUM(V187:V196)</f>
        <v>0</v>
      </c>
    </row>
    <row r="176" spans="1:22" x14ac:dyDescent="0.25">
      <c r="A176" s="152">
        <f t="shared" si="26"/>
        <v>168</v>
      </c>
      <c r="B176" s="153" t="s">
        <v>84</v>
      </c>
      <c r="C176" s="122">
        <f>G176+K176+O176+S176</f>
        <v>0</v>
      </c>
      <c r="D176" s="102">
        <f>H176+L176+P176+T176</f>
        <v>0</v>
      </c>
      <c r="E176" s="102"/>
      <c r="F176" s="105">
        <f>J176+N176+R176+V176</f>
        <v>0</v>
      </c>
      <c r="G176" s="101">
        <f>G177+G179+G180+G181+G182+G183+G184</f>
        <v>0</v>
      </c>
      <c r="H176" s="102">
        <f>H177+H179+H180+H181+H182+H183+H184</f>
        <v>0</v>
      </c>
      <c r="I176" s="102"/>
      <c r="J176" s="154">
        <f>J177+J179</f>
        <v>0</v>
      </c>
      <c r="K176" s="101">
        <f>L176+N176</f>
        <v>0</v>
      </c>
      <c r="L176" s="101">
        <f>L177+L180+L181</f>
        <v>0</v>
      </c>
      <c r="M176" s="101"/>
      <c r="N176" s="155">
        <f>N177+N180+N181</f>
        <v>0</v>
      </c>
      <c r="O176" s="156"/>
      <c r="P176" s="157"/>
      <c r="Q176" s="157"/>
      <c r="R176" s="103"/>
      <c r="S176" s="123"/>
      <c r="T176" s="108"/>
      <c r="U176" s="108"/>
      <c r="V176" s="104"/>
    </row>
    <row r="177" spans="1:22" x14ac:dyDescent="0.25">
      <c r="A177" s="158">
        <f t="shared" si="26"/>
        <v>169</v>
      </c>
      <c r="B177" s="32" t="s">
        <v>154</v>
      </c>
      <c r="C177" s="13">
        <f>G177+K177+O177+S177</f>
        <v>0</v>
      </c>
      <c r="D177" s="85">
        <f>H177</f>
        <v>0</v>
      </c>
      <c r="E177" s="85"/>
      <c r="F177" s="86">
        <f>J177+N177+R177+V177</f>
        <v>0</v>
      </c>
      <c r="G177" s="87">
        <f t="shared" si="29"/>
        <v>0</v>
      </c>
      <c r="H177" s="16"/>
      <c r="I177" s="16"/>
      <c r="J177" s="24"/>
      <c r="K177" s="79">
        <f>L177+N177</f>
        <v>0</v>
      </c>
      <c r="L177" s="85"/>
      <c r="M177" s="85"/>
      <c r="N177" s="84">
        <f>N178</f>
        <v>0</v>
      </c>
      <c r="O177" s="87"/>
      <c r="P177" s="85"/>
      <c r="Q177" s="85"/>
      <c r="R177" s="84"/>
      <c r="S177" s="87"/>
      <c r="T177" s="85"/>
      <c r="U177" s="85"/>
      <c r="V177" s="84"/>
    </row>
    <row r="178" spans="1:22" x14ac:dyDescent="0.25">
      <c r="A178" s="158">
        <f t="shared" si="26"/>
        <v>170</v>
      </c>
      <c r="B178" s="32" t="s">
        <v>155</v>
      </c>
      <c r="C178" s="13">
        <f t="shared" ref="C178:E208" si="31">G178+K178+O178+S178</f>
        <v>0</v>
      </c>
      <c r="D178" s="85"/>
      <c r="E178" s="85"/>
      <c r="F178" s="86">
        <f>J178+N178+R178+V178</f>
        <v>0</v>
      </c>
      <c r="G178" s="87"/>
      <c r="H178" s="16"/>
      <c r="I178" s="85"/>
      <c r="J178" s="84"/>
      <c r="K178" s="87">
        <f>L178+N178</f>
        <v>0</v>
      </c>
      <c r="L178" s="85"/>
      <c r="M178" s="85"/>
      <c r="N178" s="84"/>
      <c r="O178" s="87"/>
      <c r="P178" s="85"/>
      <c r="Q178" s="85"/>
      <c r="R178" s="84"/>
      <c r="S178" s="87"/>
      <c r="T178" s="85"/>
      <c r="U178" s="85"/>
      <c r="V178" s="84"/>
    </row>
    <row r="179" spans="1:22" ht="26.4" x14ac:dyDescent="0.25">
      <c r="A179" s="158">
        <v>171</v>
      </c>
      <c r="B179" s="159" t="s">
        <v>156</v>
      </c>
      <c r="C179" s="148">
        <f t="shared" si="31"/>
        <v>0</v>
      </c>
      <c r="D179" s="16"/>
      <c r="E179" s="16"/>
      <c r="F179" s="86">
        <f>J179+N179+R179+V179</f>
        <v>0</v>
      </c>
      <c r="G179" s="87">
        <f t="shared" si="29"/>
        <v>0</v>
      </c>
      <c r="H179" s="16"/>
      <c r="I179" s="85"/>
      <c r="J179" s="8"/>
      <c r="K179" s="87"/>
      <c r="L179" s="85"/>
      <c r="M179" s="85"/>
      <c r="N179" s="84"/>
      <c r="O179" s="87"/>
      <c r="P179" s="85"/>
      <c r="Q179" s="85"/>
      <c r="R179" s="84"/>
      <c r="S179" s="87"/>
      <c r="T179" s="85"/>
      <c r="U179" s="85"/>
      <c r="V179" s="84"/>
    </row>
    <row r="180" spans="1:22" x14ac:dyDescent="0.25">
      <c r="A180" s="158">
        <f t="shared" si="26"/>
        <v>172</v>
      </c>
      <c r="B180" s="32" t="s">
        <v>157</v>
      </c>
      <c r="C180" s="13">
        <f t="shared" si="31"/>
        <v>0</v>
      </c>
      <c r="D180" s="85">
        <f t="shared" si="31"/>
        <v>0</v>
      </c>
      <c r="E180" s="85"/>
      <c r="F180" s="86"/>
      <c r="G180" s="87">
        <f t="shared" si="29"/>
        <v>0</v>
      </c>
      <c r="H180" s="85"/>
      <c r="I180" s="85"/>
      <c r="J180" s="84"/>
      <c r="K180" s="87"/>
      <c r="L180" s="85"/>
      <c r="M180" s="85"/>
      <c r="N180" s="84"/>
      <c r="O180" s="87"/>
      <c r="P180" s="85"/>
      <c r="Q180" s="85"/>
      <c r="R180" s="84"/>
      <c r="S180" s="87"/>
      <c r="T180" s="85"/>
      <c r="U180" s="85"/>
      <c r="V180" s="84"/>
    </row>
    <row r="181" spans="1:22" x14ac:dyDescent="0.25">
      <c r="A181" s="158">
        <f t="shared" si="26"/>
        <v>173</v>
      </c>
      <c r="B181" s="32" t="s">
        <v>149</v>
      </c>
      <c r="C181" s="13">
        <f t="shared" si="31"/>
        <v>0</v>
      </c>
      <c r="D181" s="85">
        <f t="shared" si="31"/>
        <v>0</v>
      </c>
      <c r="E181" s="85"/>
      <c r="F181" s="86"/>
      <c r="G181" s="87"/>
      <c r="H181" s="91"/>
      <c r="I181" s="91"/>
      <c r="J181" s="89"/>
      <c r="K181" s="87">
        <f>L181+N181</f>
        <v>0</v>
      </c>
      <c r="L181" s="91"/>
      <c r="M181" s="91"/>
      <c r="N181" s="89"/>
      <c r="O181" s="87"/>
      <c r="P181" s="91"/>
      <c r="Q181" s="91"/>
      <c r="R181" s="89"/>
      <c r="S181" s="87"/>
      <c r="T181" s="91"/>
      <c r="U181" s="91"/>
      <c r="V181" s="89"/>
    </row>
    <row r="182" spans="1:22" x14ac:dyDescent="0.25">
      <c r="A182" s="158">
        <v>174</v>
      </c>
      <c r="B182" s="32" t="s">
        <v>158</v>
      </c>
      <c r="C182" s="13">
        <f t="shared" si="31"/>
        <v>0</v>
      </c>
      <c r="D182" s="85">
        <f t="shared" si="31"/>
        <v>0</v>
      </c>
      <c r="E182" s="85"/>
      <c r="F182" s="86"/>
      <c r="G182" s="87">
        <f t="shared" si="29"/>
        <v>0</v>
      </c>
      <c r="H182" s="85"/>
      <c r="I182" s="91"/>
      <c r="J182" s="89"/>
      <c r="K182" s="94"/>
      <c r="L182" s="85"/>
      <c r="M182" s="91"/>
      <c r="N182" s="89"/>
      <c r="O182" s="94"/>
      <c r="P182" s="85"/>
      <c r="Q182" s="91"/>
      <c r="R182" s="89"/>
      <c r="S182" s="94"/>
      <c r="T182" s="85"/>
      <c r="U182" s="91"/>
      <c r="V182" s="89"/>
    </row>
    <row r="183" spans="1:22" x14ac:dyDescent="0.25">
      <c r="A183" s="158">
        <v>175</v>
      </c>
      <c r="B183" s="32" t="s">
        <v>159</v>
      </c>
      <c r="C183" s="13">
        <f t="shared" si="31"/>
        <v>0</v>
      </c>
      <c r="D183" s="85">
        <f t="shared" si="31"/>
        <v>0</v>
      </c>
      <c r="E183" s="85"/>
      <c r="F183" s="86"/>
      <c r="G183" s="94">
        <f t="shared" si="29"/>
        <v>0</v>
      </c>
      <c r="H183" s="85"/>
      <c r="I183" s="91"/>
      <c r="J183" s="89"/>
      <c r="K183" s="94"/>
      <c r="L183" s="85"/>
      <c r="M183" s="91"/>
      <c r="N183" s="89"/>
      <c r="O183" s="94"/>
      <c r="P183" s="85"/>
      <c r="Q183" s="91"/>
      <c r="R183" s="89"/>
      <c r="S183" s="94"/>
      <c r="T183" s="85"/>
      <c r="U183" s="91"/>
      <c r="V183" s="89"/>
    </row>
    <row r="184" spans="1:22" x14ac:dyDescent="0.25">
      <c r="A184" s="158">
        <v>176</v>
      </c>
      <c r="B184" s="32" t="s">
        <v>160</v>
      </c>
      <c r="C184" s="13">
        <f t="shared" si="31"/>
        <v>0</v>
      </c>
      <c r="D184" s="85">
        <f t="shared" si="31"/>
        <v>0</v>
      </c>
      <c r="E184" s="85"/>
      <c r="F184" s="86"/>
      <c r="G184" s="94">
        <f t="shared" si="29"/>
        <v>0</v>
      </c>
      <c r="H184" s="85"/>
      <c r="I184" s="91"/>
      <c r="J184" s="89"/>
      <c r="K184" s="94"/>
      <c r="L184" s="85"/>
      <c r="M184" s="91"/>
      <c r="N184" s="89"/>
      <c r="O184" s="94"/>
      <c r="P184" s="85"/>
      <c r="Q184" s="91"/>
      <c r="R184" s="89"/>
      <c r="S184" s="94"/>
      <c r="T184" s="85"/>
      <c r="U184" s="91"/>
      <c r="V184" s="89"/>
    </row>
    <row r="185" spans="1:22" x14ac:dyDescent="0.25">
      <c r="A185" s="158">
        <v>177</v>
      </c>
      <c r="B185" s="18" t="s">
        <v>89</v>
      </c>
      <c r="C185" s="22">
        <f t="shared" si="31"/>
        <v>0</v>
      </c>
      <c r="D185" s="20">
        <f>H185</f>
        <v>0</v>
      </c>
      <c r="E185" s="20"/>
      <c r="F185" s="21"/>
      <c r="G185" s="27">
        <f>G186</f>
        <v>0</v>
      </c>
      <c r="H185" s="20">
        <f>H186</f>
        <v>0</v>
      </c>
      <c r="I185" s="85"/>
      <c r="J185" s="89"/>
      <c r="K185" s="94"/>
      <c r="L185" s="85"/>
      <c r="M185" s="85"/>
      <c r="N185" s="89"/>
      <c r="O185" s="94"/>
      <c r="P185" s="85"/>
      <c r="Q185" s="85"/>
      <c r="R185" s="89"/>
      <c r="S185" s="94"/>
      <c r="T185" s="85"/>
      <c r="U185" s="85"/>
      <c r="V185" s="89"/>
    </row>
    <row r="186" spans="1:22" x14ac:dyDescent="0.25">
      <c r="A186" s="158">
        <f t="shared" si="26"/>
        <v>178</v>
      </c>
      <c r="B186" s="32" t="s">
        <v>161</v>
      </c>
      <c r="C186" s="13">
        <f t="shared" si="31"/>
        <v>0</v>
      </c>
      <c r="D186" s="85">
        <f t="shared" si="31"/>
        <v>0</v>
      </c>
      <c r="E186" s="85"/>
      <c r="F186" s="86"/>
      <c r="G186" s="94">
        <f t="shared" si="29"/>
        <v>0</v>
      </c>
      <c r="H186" s="85"/>
      <c r="I186" s="85"/>
      <c r="J186" s="89"/>
      <c r="K186" s="94"/>
      <c r="L186" s="85"/>
      <c r="M186" s="85"/>
      <c r="N186" s="89"/>
      <c r="O186" s="94"/>
      <c r="P186" s="85"/>
      <c r="Q186" s="85"/>
      <c r="R186" s="89"/>
      <c r="S186" s="94"/>
      <c r="T186" s="85"/>
      <c r="U186" s="85"/>
      <c r="V186" s="89"/>
    </row>
    <row r="187" spans="1:22" x14ac:dyDescent="0.25">
      <c r="A187" s="158">
        <v>179</v>
      </c>
      <c r="B187" s="18" t="s">
        <v>7</v>
      </c>
      <c r="C187" s="22">
        <f t="shared" si="31"/>
        <v>0</v>
      </c>
      <c r="D187" s="20">
        <f t="shared" si="31"/>
        <v>0</v>
      </c>
      <c r="E187" s="20">
        <f t="shared" si="31"/>
        <v>0</v>
      </c>
      <c r="F187" s="21"/>
      <c r="G187" s="22">
        <f t="shared" si="29"/>
        <v>0</v>
      </c>
      <c r="H187" s="20"/>
      <c r="I187" s="20"/>
      <c r="J187" s="24"/>
      <c r="K187" s="22"/>
      <c r="L187" s="85"/>
      <c r="M187" s="85"/>
      <c r="N187" s="84"/>
      <c r="O187" s="87"/>
      <c r="P187" s="85"/>
      <c r="Q187" s="85"/>
      <c r="R187" s="84"/>
      <c r="S187" s="22">
        <f>T187+V187</f>
        <v>0</v>
      </c>
      <c r="T187" s="20"/>
      <c r="U187" s="20"/>
      <c r="V187" s="7"/>
    </row>
    <row r="188" spans="1:22" x14ac:dyDescent="0.25">
      <c r="A188" s="158">
        <f t="shared" si="26"/>
        <v>180</v>
      </c>
      <c r="B188" s="18" t="s">
        <v>8</v>
      </c>
      <c r="C188" s="22">
        <f t="shared" si="31"/>
        <v>0</v>
      </c>
      <c r="D188" s="20">
        <f t="shared" si="31"/>
        <v>0</v>
      </c>
      <c r="E188" s="20">
        <f t="shared" si="31"/>
        <v>0</v>
      </c>
      <c r="F188" s="21"/>
      <c r="G188" s="22">
        <f t="shared" si="29"/>
        <v>0</v>
      </c>
      <c r="H188" s="20"/>
      <c r="I188" s="20"/>
      <c r="J188" s="24"/>
      <c r="K188" s="22"/>
      <c r="L188" s="85"/>
      <c r="M188" s="85"/>
      <c r="N188" s="84"/>
      <c r="O188" s="87"/>
      <c r="P188" s="85"/>
      <c r="Q188" s="85"/>
      <c r="R188" s="84"/>
      <c r="S188" s="22"/>
      <c r="T188" s="20"/>
      <c r="U188" s="20"/>
      <c r="V188" s="7"/>
    </row>
    <row r="189" spans="1:22" x14ac:dyDescent="0.25">
      <c r="A189" s="158">
        <f t="shared" si="26"/>
        <v>181</v>
      </c>
      <c r="B189" s="18" t="s">
        <v>9</v>
      </c>
      <c r="C189" s="22">
        <f t="shared" si="31"/>
        <v>0</v>
      </c>
      <c r="D189" s="20">
        <f t="shared" si="31"/>
        <v>0</v>
      </c>
      <c r="E189" s="20">
        <f t="shared" si="31"/>
        <v>0</v>
      </c>
      <c r="F189" s="21"/>
      <c r="G189" s="22">
        <f t="shared" si="29"/>
        <v>0</v>
      </c>
      <c r="H189" s="20"/>
      <c r="I189" s="20"/>
      <c r="J189" s="7"/>
      <c r="K189" s="22"/>
      <c r="L189" s="85"/>
      <c r="M189" s="85"/>
      <c r="N189" s="84"/>
      <c r="O189" s="87"/>
      <c r="P189" s="85"/>
      <c r="Q189" s="85"/>
      <c r="R189" s="84"/>
      <c r="S189" s="22">
        <f>T189+V189</f>
        <v>0</v>
      </c>
      <c r="T189" s="20"/>
      <c r="U189" s="20"/>
      <c r="V189" s="7"/>
    </row>
    <row r="190" spans="1:22" x14ac:dyDescent="0.25">
      <c r="A190" s="158">
        <f t="shared" si="26"/>
        <v>182</v>
      </c>
      <c r="B190" s="18" t="s">
        <v>10</v>
      </c>
      <c r="C190" s="22">
        <f t="shared" si="31"/>
        <v>0</v>
      </c>
      <c r="D190" s="20">
        <f t="shared" si="31"/>
        <v>0</v>
      </c>
      <c r="E190" s="20">
        <f t="shared" si="31"/>
        <v>0</v>
      </c>
      <c r="F190" s="21"/>
      <c r="G190" s="22">
        <f t="shared" si="29"/>
        <v>0</v>
      </c>
      <c r="H190" s="20"/>
      <c r="I190" s="20"/>
      <c r="J190" s="7"/>
      <c r="K190" s="22"/>
      <c r="L190" s="85"/>
      <c r="M190" s="85"/>
      <c r="N190" s="84"/>
      <c r="O190" s="87"/>
      <c r="P190" s="85"/>
      <c r="Q190" s="85"/>
      <c r="R190" s="84"/>
      <c r="S190" s="22"/>
      <c r="T190" s="20"/>
      <c r="U190" s="20"/>
      <c r="V190" s="7"/>
    </row>
    <row r="191" spans="1:22" x14ac:dyDescent="0.25">
      <c r="A191" s="158">
        <f t="shared" si="26"/>
        <v>183</v>
      </c>
      <c r="B191" s="18" t="s">
        <v>11</v>
      </c>
      <c r="C191" s="22">
        <f t="shared" si="31"/>
        <v>0</v>
      </c>
      <c r="D191" s="20">
        <f t="shared" si="31"/>
        <v>0</v>
      </c>
      <c r="E191" s="20">
        <f t="shared" si="31"/>
        <v>0</v>
      </c>
      <c r="F191" s="21"/>
      <c r="G191" s="22">
        <f t="shared" si="29"/>
        <v>0</v>
      </c>
      <c r="H191" s="20"/>
      <c r="I191" s="20"/>
      <c r="J191" s="7"/>
      <c r="K191" s="22"/>
      <c r="L191" s="85"/>
      <c r="M191" s="85"/>
      <c r="N191" s="84"/>
      <c r="O191" s="87"/>
      <c r="P191" s="85"/>
      <c r="Q191" s="85"/>
      <c r="R191" s="84"/>
      <c r="S191" s="22"/>
      <c r="T191" s="20"/>
      <c r="U191" s="20"/>
      <c r="V191" s="7"/>
    </row>
    <row r="192" spans="1:22" x14ac:dyDescent="0.25">
      <c r="A192" s="158">
        <f t="shared" si="26"/>
        <v>184</v>
      </c>
      <c r="B192" s="18" t="s">
        <v>12</v>
      </c>
      <c r="C192" s="22">
        <f t="shared" si="31"/>
        <v>0</v>
      </c>
      <c r="D192" s="20">
        <f t="shared" si="31"/>
        <v>0</v>
      </c>
      <c r="E192" s="20">
        <f t="shared" si="31"/>
        <v>0</v>
      </c>
      <c r="F192" s="21"/>
      <c r="G192" s="22">
        <f t="shared" si="29"/>
        <v>0</v>
      </c>
      <c r="H192" s="20"/>
      <c r="I192" s="20"/>
      <c r="J192" s="7"/>
      <c r="K192" s="22"/>
      <c r="L192" s="85"/>
      <c r="M192" s="85"/>
      <c r="N192" s="84"/>
      <c r="O192" s="87"/>
      <c r="P192" s="85"/>
      <c r="Q192" s="85"/>
      <c r="R192" s="84"/>
      <c r="S192" s="22"/>
      <c r="T192" s="20"/>
      <c r="U192" s="20"/>
      <c r="V192" s="7"/>
    </row>
    <row r="193" spans="1:22" x14ac:dyDescent="0.25">
      <c r="A193" s="158">
        <f t="shared" si="26"/>
        <v>185</v>
      </c>
      <c r="B193" s="18" t="s">
        <v>13</v>
      </c>
      <c r="C193" s="22">
        <f t="shared" si="31"/>
        <v>0</v>
      </c>
      <c r="D193" s="20">
        <f t="shared" si="31"/>
        <v>0</v>
      </c>
      <c r="E193" s="20">
        <f t="shared" si="31"/>
        <v>0</v>
      </c>
      <c r="F193" s="21"/>
      <c r="G193" s="22">
        <f t="shared" si="29"/>
        <v>0</v>
      </c>
      <c r="H193" s="20"/>
      <c r="I193" s="20"/>
      <c r="J193" s="7"/>
      <c r="K193" s="22"/>
      <c r="L193" s="85"/>
      <c r="M193" s="85"/>
      <c r="N193" s="84"/>
      <c r="O193" s="87"/>
      <c r="P193" s="85"/>
      <c r="Q193" s="85"/>
      <c r="R193" s="84"/>
      <c r="S193" s="22">
        <f>T193+V193</f>
        <v>0</v>
      </c>
      <c r="T193" s="20"/>
      <c r="U193" s="20"/>
      <c r="V193" s="7"/>
    </row>
    <row r="194" spans="1:22" x14ac:dyDescent="0.25">
      <c r="A194" s="158">
        <f t="shared" si="26"/>
        <v>186</v>
      </c>
      <c r="B194" s="18" t="s">
        <v>14</v>
      </c>
      <c r="C194" s="22">
        <f t="shared" si="31"/>
        <v>0</v>
      </c>
      <c r="D194" s="20">
        <f t="shared" si="31"/>
        <v>0</v>
      </c>
      <c r="E194" s="20">
        <f t="shared" si="31"/>
        <v>0</v>
      </c>
      <c r="F194" s="21"/>
      <c r="G194" s="22">
        <f t="shared" si="29"/>
        <v>0</v>
      </c>
      <c r="H194" s="20"/>
      <c r="I194" s="20"/>
      <c r="J194" s="7"/>
      <c r="K194" s="22"/>
      <c r="L194" s="85"/>
      <c r="M194" s="85"/>
      <c r="N194" s="84"/>
      <c r="O194" s="87"/>
      <c r="P194" s="85"/>
      <c r="Q194" s="85"/>
      <c r="R194" s="84"/>
      <c r="S194" s="22"/>
      <c r="T194" s="20"/>
      <c r="U194" s="20"/>
      <c r="V194" s="7"/>
    </row>
    <row r="195" spans="1:22" x14ac:dyDescent="0.25">
      <c r="A195" s="158">
        <f t="shared" si="26"/>
        <v>187</v>
      </c>
      <c r="B195" s="18" t="s">
        <v>27</v>
      </c>
      <c r="C195" s="22">
        <f t="shared" si="31"/>
        <v>0</v>
      </c>
      <c r="D195" s="20">
        <f t="shared" si="31"/>
        <v>0</v>
      </c>
      <c r="E195" s="20">
        <f t="shared" si="31"/>
        <v>0</v>
      </c>
      <c r="F195" s="21"/>
      <c r="G195" s="22">
        <f t="shared" si="29"/>
        <v>0</v>
      </c>
      <c r="H195" s="20"/>
      <c r="I195" s="20"/>
      <c r="J195" s="7"/>
      <c r="K195" s="22"/>
      <c r="L195" s="85"/>
      <c r="M195" s="85"/>
      <c r="N195" s="84"/>
      <c r="O195" s="87"/>
      <c r="P195" s="85"/>
      <c r="Q195" s="85"/>
      <c r="R195" s="84"/>
      <c r="S195" s="22"/>
      <c r="T195" s="20"/>
      <c r="U195" s="20"/>
      <c r="V195" s="7"/>
    </row>
    <row r="196" spans="1:22" ht="13.8" thickBot="1" x14ac:dyDescent="0.3">
      <c r="A196" s="160">
        <f t="shared" si="26"/>
        <v>188</v>
      </c>
      <c r="B196" s="18" t="s">
        <v>16</v>
      </c>
      <c r="C196" s="22">
        <f t="shared" si="31"/>
        <v>0</v>
      </c>
      <c r="D196" s="20">
        <f t="shared" si="31"/>
        <v>0</v>
      </c>
      <c r="E196" s="20">
        <f>I196+M196+Q196+U196</f>
        <v>0</v>
      </c>
      <c r="F196" s="21"/>
      <c r="G196" s="49">
        <f t="shared" si="29"/>
        <v>0</v>
      </c>
      <c r="H196" s="48"/>
      <c r="I196" s="48"/>
      <c r="J196" s="51"/>
      <c r="K196" s="22"/>
      <c r="L196" s="85"/>
      <c r="M196" s="85"/>
      <c r="N196" s="84"/>
      <c r="O196" s="87"/>
      <c r="P196" s="85"/>
      <c r="Q196" s="85"/>
      <c r="R196" s="84"/>
      <c r="S196" s="49">
        <f>T196+V196</f>
        <v>0</v>
      </c>
      <c r="T196" s="48"/>
      <c r="U196" s="48"/>
      <c r="V196" s="51"/>
    </row>
    <row r="197" spans="1:22" ht="28.2" thickBot="1" x14ac:dyDescent="0.3">
      <c r="A197" s="62">
        <v>189</v>
      </c>
      <c r="B197" s="63" t="s">
        <v>162</v>
      </c>
      <c r="C197" s="64">
        <f t="shared" si="31"/>
        <v>0</v>
      </c>
      <c r="D197" s="52">
        <f t="shared" si="31"/>
        <v>0</v>
      </c>
      <c r="E197" s="52"/>
      <c r="F197" s="57"/>
      <c r="G197" s="64">
        <f>G198+G200+G203+G206</f>
        <v>0</v>
      </c>
      <c r="H197" s="52">
        <f>H198+H200+H203+H206</f>
        <v>0</v>
      </c>
      <c r="I197" s="52"/>
      <c r="J197" s="57"/>
      <c r="K197" s="65">
        <f>K201</f>
        <v>0</v>
      </c>
      <c r="L197" s="52">
        <f>L201</f>
        <v>0</v>
      </c>
      <c r="M197" s="52"/>
      <c r="N197" s="57"/>
      <c r="O197" s="64"/>
      <c r="P197" s="52"/>
      <c r="Q197" s="52"/>
      <c r="R197" s="57"/>
      <c r="S197" s="52"/>
      <c r="T197" s="52"/>
      <c r="U197" s="52"/>
      <c r="V197" s="57"/>
    </row>
    <row r="198" spans="1:22" x14ac:dyDescent="0.25">
      <c r="A198" s="67">
        <v>190</v>
      </c>
      <c r="B198" s="81" t="s">
        <v>86</v>
      </c>
      <c r="C198" s="76">
        <f t="shared" si="31"/>
        <v>0</v>
      </c>
      <c r="D198" s="74">
        <f t="shared" si="31"/>
        <v>0</v>
      </c>
      <c r="E198" s="74"/>
      <c r="F198" s="77"/>
      <c r="G198" s="78">
        <f>G199</f>
        <v>0</v>
      </c>
      <c r="H198" s="74">
        <f>H199</f>
        <v>0</v>
      </c>
      <c r="I198" s="108"/>
      <c r="J198" s="100"/>
      <c r="K198" s="161"/>
      <c r="L198" s="108"/>
      <c r="M198" s="108"/>
      <c r="N198" s="162"/>
      <c r="O198" s="161"/>
      <c r="P198" s="108"/>
      <c r="Q198" s="108"/>
      <c r="R198" s="162"/>
      <c r="S198" s="161"/>
      <c r="T198" s="108"/>
      <c r="U198" s="108"/>
      <c r="V198" s="162"/>
    </row>
    <row r="199" spans="1:22" x14ac:dyDescent="0.25">
      <c r="A199" s="82">
        <f t="shared" si="26"/>
        <v>191</v>
      </c>
      <c r="B199" s="32" t="s">
        <v>163</v>
      </c>
      <c r="C199" s="13">
        <f t="shared" si="31"/>
        <v>0</v>
      </c>
      <c r="D199" s="85">
        <f t="shared" si="31"/>
        <v>0</v>
      </c>
      <c r="E199" s="85"/>
      <c r="F199" s="84"/>
      <c r="G199" s="91">
        <f t="shared" si="29"/>
        <v>0</v>
      </c>
      <c r="H199" s="86"/>
      <c r="I199" s="85"/>
      <c r="J199" s="86"/>
      <c r="K199" s="87"/>
      <c r="L199" s="85"/>
      <c r="M199" s="85"/>
      <c r="N199" s="84"/>
      <c r="O199" s="87"/>
      <c r="P199" s="85"/>
      <c r="Q199" s="85"/>
      <c r="R199" s="84"/>
      <c r="S199" s="87"/>
      <c r="T199" s="85"/>
      <c r="U199" s="85"/>
      <c r="V199" s="84"/>
    </row>
    <row r="200" spans="1:22" x14ac:dyDescent="0.25">
      <c r="A200" s="82">
        <f t="shared" si="26"/>
        <v>192</v>
      </c>
      <c r="B200" s="18" t="s">
        <v>164</v>
      </c>
      <c r="C200" s="22">
        <f t="shared" si="31"/>
        <v>0</v>
      </c>
      <c r="D200" s="20">
        <f t="shared" si="31"/>
        <v>0</v>
      </c>
      <c r="E200" s="20"/>
      <c r="F200" s="7"/>
      <c r="G200" s="88">
        <f>G202</f>
        <v>0</v>
      </c>
      <c r="H200" s="20">
        <f>H202</f>
        <v>0</v>
      </c>
      <c r="I200" s="85"/>
      <c r="J200" s="86"/>
      <c r="K200" s="27">
        <f>K201</f>
        <v>0</v>
      </c>
      <c r="L200" s="20">
        <f>L201</f>
        <v>0</v>
      </c>
      <c r="M200" s="85"/>
      <c r="N200" s="84"/>
      <c r="O200" s="87"/>
      <c r="P200" s="85"/>
      <c r="Q200" s="85"/>
      <c r="R200" s="84"/>
      <c r="S200" s="87"/>
      <c r="T200" s="85"/>
      <c r="U200" s="85"/>
      <c r="V200" s="84"/>
    </row>
    <row r="201" spans="1:22" x14ac:dyDescent="0.25">
      <c r="A201" s="82">
        <f t="shared" si="26"/>
        <v>193</v>
      </c>
      <c r="B201" s="32" t="s">
        <v>165</v>
      </c>
      <c r="C201" s="13">
        <f t="shared" si="31"/>
        <v>0</v>
      </c>
      <c r="D201" s="16">
        <f t="shared" si="31"/>
        <v>0</v>
      </c>
      <c r="E201" s="20"/>
      <c r="F201" s="7"/>
      <c r="G201" s="19"/>
      <c r="H201" s="88"/>
      <c r="I201" s="85"/>
      <c r="J201" s="86"/>
      <c r="K201" s="87">
        <f>L201+N201</f>
        <v>0</v>
      </c>
      <c r="L201" s="85"/>
      <c r="M201" s="85"/>
      <c r="N201" s="84"/>
      <c r="O201" s="87"/>
      <c r="P201" s="85"/>
      <c r="Q201" s="85"/>
      <c r="R201" s="84"/>
      <c r="S201" s="87"/>
      <c r="T201" s="85"/>
      <c r="U201" s="85"/>
      <c r="V201" s="84"/>
    </row>
    <row r="202" spans="1:22" x14ac:dyDescent="0.25">
      <c r="A202" s="82">
        <f t="shared" si="26"/>
        <v>194</v>
      </c>
      <c r="B202" s="32" t="s">
        <v>166</v>
      </c>
      <c r="C202" s="13">
        <f t="shared" si="31"/>
        <v>0</v>
      </c>
      <c r="D202" s="85">
        <f t="shared" si="31"/>
        <v>0</v>
      </c>
      <c r="E202" s="85"/>
      <c r="F202" s="84"/>
      <c r="G202" s="91">
        <f t="shared" si="29"/>
        <v>0</v>
      </c>
      <c r="H202" s="86"/>
      <c r="I202" s="85"/>
      <c r="J202" s="86"/>
      <c r="K202" s="87"/>
      <c r="L202" s="85"/>
      <c r="M202" s="85"/>
      <c r="N202" s="84"/>
      <c r="O202" s="87"/>
      <c r="P202" s="85"/>
      <c r="Q202" s="85"/>
      <c r="R202" s="84"/>
      <c r="S202" s="87"/>
      <c r="T202" s="85"/>
      <c r="U202" s="85"/>
      <c r="V202" s="84"/>
    </row>
    <row r="203" spans="1:22" x14ac:dyDescent="0.25">
      <c r="A203" s="82">
        <v>195</v>
      </c>
      <c r="B203" s="18" t="s">
        <v>89</v>
      </c>
      <c r="C203" s="22">
        <f t="shared" si="31"/>
        <v>0</v>
      </c>
      <c r="D203" s="20">
        <f t="shared" si="31"/>
        <v>0</v>
      </c>
      <c r="E203" s="20"/>
      <c r="F203" s="7"/>
      <c r="G203" s="88">
        <f t="shared" si="29"/>
        <v>0</v>
      </c>
      <c r="H203" s="20">
        <f>H204+H205</f>
        <v>0</v>
      </c>
      <c r="I203" s="85"/>
      <c r="J203" s="86"/>
      <c r="K203" s="87"/>
      <c r="L203" s="85"/>
      <c r="M203" s="85"/>
      <c r="N203" s="84"/>
      <c r="O203" s="87"/>
      <c r="P203" s="85"/>
      <c r="Q203" s="85"/>
      <c r="R203" s="84"/>
      <c r="S203" s="27"/>
      <c r="T203" s="20"/>
      <c r="U203" s="85"/>
      <c r="V203" s="84"/>
    </row>
    <row r="204" spans="1:22" ht="26.4" x14ac:dyDescent="0.25">
      <c r="A204" s="82">
        <f t="shared" si="26"/>
        <v>196</v>
      </c>
      <c r="B204" s="95" t="s">
        <v>167</v>
      </c>
      <c r="C204" s="13">
        <f t="shared" si="31"/>
        <v>0</v>
      </c>
      <c r="D204" s="16">
        <f t="shared" si="31"/>
        <v>0</v>
      </c>
      <c r="E204" s="42"/>
      <c r="F204" s="43"/>
      <c r="G204" s="11">
        <f t="shared" si="29"/>
        <v>0</v>
      </c>
      <c r="H204" s="163"/>
      <c r="I204" s="132"/>
      <c r="J204" s="151"/>
      <c r="K204" s="131"/>
      <c r="L204" s="132"/>
      <c r="M204" s="132"/>
      <c r="N204" s="133"/>
      <c r="O204" s="131"/>
      <c r="P204" s="132"/>
      <c r="Q204" s="132"/>
      <c r="R204" s="133"/>
      <c r="S204" s="131"/>
      <c r="T204" s="132"/>
      <c r="U204" s="132"/>
      <c r="V204" s="133"/>
    </row>
    <row r="205" spans="1:22" x14ac:dyDescent="0.25">
      <c r="A205" s="82">
        <f t="shared" si="26"/>
        <v>197</v>
      </c>
      <c r="B205" s="18" t="s">
        <v>168</v>
      </c>
      <c r="C205" s="13">
        <f t="shared" si="31"/>
        <v>0</v>
      </c>
      <c r="D205" s="16">
        <f t="shared" si="31"/>
        <v>0</v>
      </c>
      <c r="E205" s="36"/>
      <c r="F205" s="39"/>
      <c r="G205" s="91">
        <f t="shared" si="29"/>
        <v>0</v>
      </c>
      <c r="H205" s="42"/>
      <c r="I205" s="132"/>
      <c r="J205" s="151"/>
      <c r="K205" s="131"/>
      <c r="L205" s="132"/>
      <c r="M205" s="132"/>
      <c r="N205" s="133"/>
      <c r="O205" s="131"/>
      <c r="P205" s="132"/>
      <c r="Q205" s="132"/>
      <c r="R205" s="133"/>
      <c r="S205" s="16"/>
      <c r="T205" s="132"/>
      <c r="U205" s="132"/>
      <c r="V205" s="133"/>
    </row>
    <row r="206" spans="1:22" x14ac:dyDescent="0.25">
      <c r="A206" s="82">
        <v>198</v>
      </c>
      <c r="B206" s="18" t="s">
        <v>34</v>
      </c>
      <c r="C206" s="22">
        <f t="shared" si="31"/>
        <v>0</v>
      </c>
      <c r="D206" s="20">
        <f t="shared" si="31"/>
        <v>0</v>
      </c>
      <c r="E206" s="36"/>
      <c r="F206" s="39"/>
      <c r="G206" s="19">
        <f t="shared" si="29"/>
        <v>0</v>
      </c>
      <c r="H206" s="36">
        <f>H207</f>
        <v>0</v>
      </c>
      <c r="I206" s="132"/>
      <c r="J206" s="164"/>
      <c r="K206" s="165"/>
      <c r="L206" s="132"/>
      <c r="M206" s="132"/>
      <c r="N206" s="166"/>
      <c r="O206" s="131"/>
      <c r="P206" s="132"/>
      <c r="Q206" s="132"/>
      <c r="R206" s="166"/>
      <c r="S206" s="165"/>
      <c r="T206" s="132"/>
      <c r="U206" s="132"/>
      <c r="V206" s="166"/>
    </row>
    <row r="207" spans="1:22" ht="13.8" thickBot="1" x14ac:dyDescent="0.3">
      <c r="A207" s="111">
        <v>199</v>
      </c>
      <c r="B207" s="127" t="s">
        <v>169</v>
      </c>
      <c r="C207" s="41">
        <f t="shared" si="31"/>
        <v>0</v>
      </c>
      <c r="D207" s="42">
        <f t="shared" si="31"/>
        <v>0</v>
      </c>
      <c r="E207" s="36"/>
      <c r="F207" s="39"/>
      <c r="G207" s="150">
        <f t="shared" si="29"/>
        <v>0</v>
      </c>
      <c r="H207" s="42"/>
      <c r="I207" s="132"/>
      <c r="J207" s="164"/>
      <c r="K207" s="165"/>
      <c r="L207" s="132"/>
      <c r="M207" s="132"/>
      <c r="N207" s="166"/>
      <c r="O207" s="131"/>
      <c r="P207" s="132"/>
      <c r="Q207" s="132"/>
      <c r="R207" s="166"/>
      <c r="S207" s="165"/>
      <c r="T207" s="132"/>
      <c r="U207" s="132"/>
      <c r="V207" s="166"/>
    </row>
    <row r="208" spans="1:22" ht="13.8" thickBot="1" x14ac:dyDescent="0.3">
      <c r="A208" s="62">
        <v>200</v>
      </c>
      <c r="B208" s="167" t="s">
        <v>170</v>
      </c>
      <c r="C208" s="117">
        <f t="shared" si="31"/>
        <v>12693.383999999998</v>
      </c>
      <c r="D208" s="118">
        <f t="shared" si="31"/>
        <v>12681.564999999999</v>
      </c>
      <c r="E208" s="52">
        <f>I208+M208+Q208+U208</f>
        <v>8236.3879999999972</v>
      </c>
      <c r="F208" s="53">
        <f>J208+N208+R208+V208</f>
        <v>11.819000000000001</v>
      </c>
      <c r="G208" s="118">
        <f>G9+G44+G99+G140+G175+G197</f>
        <v>5817.7960000000003</v>
      </c>
      <c r="H208" s="118">
        <f>H9+H44+H99+H140+H175+H197</f>
        <v>5807.9770000000008</v>
      </c>
      <c r="I208" s="52">
        <f>I9+I44+I99+I140+I175+I197</f>
        <v>3611.0589999999993</v>
      </c>
      <c r="J208" s="118">
        <f>J9+J44+J99+J140+J175+J197</f>
        <v>9.8190000000000008</v>
      </c>
      <c r="K208" s="56">
        <f>K9+K44+K99+K140+K175+K197</f>
        <v>239.86199999999997</v>
      </c>
      <c r="L208" s="52">
        <f>L9+L44+L140+L175+L197</f>
        <v>239.86199999999997</v>
      </c>
      <c r="M208" s="52">
        <f>M9+M44+M140+M175+M197</f>
        <v>82.593000000000004</v>
      </c>
      <c r="N208" s="66">
        <f>N9+N44+N99+N140+N175+N197</f>
        <v>0</v>
      </c>
      <c r="O208" s="64">
        <f>O9+O44+O99+O140+O175+O197</f>
        <v>6048.3999999999978</v>
      </c>
      <c r="P208" s="52">
        <f>P9+P44+P99+P140+P175+P197</f>
        <v>6048.3999999999978</v>
      </c>
      <c r="Q208" s="52">
        <f>Q9+Q44+Q99+Q140+Q175+Q197</f>
        <v>4518.9329999999982</v>
      </c>
      <c r="R208" s="52"/>
      <c r="S208" s="58">
        <f>S9+S44+S99+S140+S175+S197</f>
        <v>587.32600000000002</v>
      </c>
      <c r="T208" s="118">
        <f>T9+T44+T99+T140+T175+T197</f>
        <v>585.32600000000002</v>
      </c>
      <c r="U208" s="118">
        <f>U9+U44+U99+U140+U175+U197</f>
        <v>23.803000000000004</v>
      </c>
      <c r="V208" s="57">
        <f>V9+V20+SUM(V34:V43)+V44+V99+V140+V175+V197</f>
        <v>2</v>
      </c>
    </row>
    <row r="211" spans="2:2" x14ac:dyDescent="0.25">
      <c r="B211" s="5" t="s">
        <v>69</v>
      </c>
    </row>
    <row r="212" spans="2:2" x14ac:dyDescent="0.25">
      <c r="B212" s="5" t="s">
        <v>175</v>
      </c>
    </row>
    <row r="213" spans="2:2" x14ac:dyDescent="0.25">
      <c r="B213" s="5" t="s">
        <v>171</v>
      </c>
    </row>
    <row r="214" spans="2:2" x14ac:dyDescent="0.25">
      <c r="B214" s="5" t="s">
        <v>70</v>
      </c>
    </row>
  </sheetData>
  <mergeCells count="24">
    <mergeCell ref="A6:A8"/>
    <mergeCell ref="B6:B8"/>
    <mergeCell ref="C6:C8"/>
    <mergeCell ref="D6:F6"/>
    <mergeCell ref="G6:G8"/>
    <mergeCell ref="S6:S8"/>
    <mergeCell ref="T6:V6"/>
    <mergeCell ref="T7:U7"/>
    <mergeCell ref="V7:V8"/>
    <mergeCell ref="N7:N8"/>
    <mergeCell ref="P7:Q7"/>
    <mergeCell ref="R7:R8"/>
    <mergeCell ref="O6:O8"/>
    <mergeCell ref="P6:R6"/>
    <mergeCell ref="C3:J3"/>
    <mergeCell ref="C4:I4"/>
    <mergeCell ref="H7:I7"/>
    <mergeCell ref="J7:J8"/>
    <mergeCell ref="L7:M7"/>
    <mergeCell ref="K6:K8"/>
    <mergeCell ref="L6:N6"/>
    <mergeCell ref="H6:J6"/>
    <mergeCell ref="D7:E7"/>
    <mergeCell ref="F7:F8"/>
  </mergeCells>
  <pageMargins left="0.35433070866141736" right="0" top="0.78740157480314965" bottom="0.19685039370078741" header="0.51181102362204722" footer="0.51181102362204722"/>
  <pageSetup paperSize="9" scale="66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6:G63"/>
  <sheetViews>
    <sheetView topLeftCell="A13" workbookViewId="0">
      <selection activeCell="J35" sqref="J35"/>
    </sheetView>
  </sheetViews>
  <sheetFormatPr defaultRowHeight="13.2" x14ac:dyDescent="0.25"/>
  <cols>
    <col min="1" max="1" width="4" customWidth="1"/>
    <col min="2" max="2" width="54.6640625" customWidth="1"/>
    <col min="3" max="3" width="11.33203125" customWidth="1"/>
    <col min="4" max="4" width="11.5546875" customWidth="1"/>
    <col min="5" max="6" width="12.5546875" customWidth="1"/>
  </cols>
  <sheetData>
    <row r="6" spans="1:6" x14ac:dyDescent="0.25">
      <c r="C6" t="s">
        <v>539</v>
      </c>
    </row>
    <row r="7" spans="1:6" x14ac:dyDescent="0.25">
      <c r="C7" s="6" t="s">
        <v>567</v>
      </c>
    </row>
    <row r="8" spans="1:6" x14ac:dyDescent="0.25">
      <c r="A8" s="6" t="s">
        <v>568</v>
      </c>
    </row>
    <row r="11" spans="1:6" x14ac:dyDescent="0.25">
      <c r="A11" s="547" t="s">
        <v>566</v>
      </c>
      <c r="B11" s="547"/>
    </row>
    <row r="12" spans="1:6" x14ac:dyDescent="0.25">
      <c r="A12" s="547" t="s">
        <v>540</v>
      </c>
      <c r="B12" s="547"/>
    </row>
    <row r="13" spans="1:6" ht="13.8" thickBot="1" x14ac:dyDescent="0.3">
      <c r="E13" t="s">
        <v>461</v>
      </c>
    </row>
    <row r="14" spans="1:6" ht="14.25" customHeight="1" x14ac:dyDescent="0.25">
      <c r="A14" s="952"/>
      <c r="B14" s="949" t="s">
        <v>541</v>
      </c>
      <c r="C14" s="535" t="s">
        <v>542</v>
      </c>
      <c r="D14" s="535"/>
      <c r="E14" s="535"/>
      <c r="F14" s="536"/>
    </row>
    <row r="15" spans="1:6" x14ac:dyDescent="0.25">
      <c r="A15" s="953"/>
      <c r="B15" s="950"/>
      <c r="C15" s="947" t="s">
        <v>40</v>
      </c>
      <c r="D15" s="955" t="s">
        <v>543</v>
      </c>
      <c r="E15" s="956"/>
      <c r="F15" s="957"/>
    </row>
    <row r="16" spans="1:6" ht="40.5" customHeight="1" thickBot="1" x14ac:dyDescent="0.3">
      <c r="A16" s="954"/>
      <c r="B16" s="951"/>
      <c r="C16" s="948"/>
      <c r="D16" s="540" t="s">
        <v>544</v>
      </c>
      <c r="E16" s="541" t="s">
        <v>545</v>
      </c>
      <c r="F16" s="542" t="s">
        <v>546</v>
      </c>
    </row>
    <row r="17" spans="1:6" x14ac:dyDescent="0.25">
      <c r="A17" s="538">
        <v>1</v>
      </c>
      <c r="B17" s="539" t="s">
        <v>547</v>
      </c>
      <c r="C17" s="74">
        <v>50</v>
      </c>
      <c r="D17" s="108"/>
      <c r="E17" s="108">
        <v>50</v>
      </c>
      <c r="F17" s="162"/>
    </row>
    <row r="18" spans="1:6" x14ac:dyDescent="0.25">
      <c r="A18" s="537">
        <v>2</v>
      </c>
      <c r="B18" s="534" t="s">
        <v>3</v>
      </c>
      <c r="C18" s="296">
        <v>45.8</v>
      </c>
      <c r="D18" s="533"/>
      <c r="E18" s="533">
        <v>3</v>
      </c>
      <c r="F18" s="341">
        <v>42.8</v>
      </c>
    </row>
    <row r="19" spans="1:6" x14ac:dyDescent="0.25">
      <c r="A19" s="537">
        <v>3</v>
      </c>
      <c r="B19" s="534" t="s">
        <v>4</v>
      </c>
      <c r="C19" s="296">
        <v>55</v>
      </c>
      <c r="D19" s="533"/>
      <c r="E19" s="533"/>
      <c r="F19" s="341">
        <v>55</v>
      </c>
    </row>
    <row r="20" spans="1:6" x14ac:dyDescent="0.25">
      <c r="A20" s="537">
        <v>4</v>
      </c>
      <c r="B20" s="534" t="s">
        <v>548</v>
      </c>
      <c r="C20" s="296">
        <v>3.8</v>
      </c>
      <c r="D20" s="533"/>
      <c r="E20" s="533">
        <v>0.35</v>
      </c>
      <c r="F20" s="341">
        <v>3.45</v>
      </c>
    </row>
    <row r="21" spans="1:6" x14ac:dyDescent="0.25">
      <c r="A21" s="537">
        <v>5</v>
      </c>
      <c r="B21" s="534" t="s">
        <v>5</v>
      </c>
      <c r="C21" s="296">
        <v>21</v>
      </c>
      <c r="D21" s="533">
        <v>18</v>
      </c>
      <c r="E21" s="533"/>
      <c r="F21" s="341">
        <v>3</v>
      </c>
    </row>
    <row r="22" spans="1:6" x14ac:dyDescent="0.25">
      <c r="A22" s="537">
        <v>6</v>
      </c>
      <c r="B22" s="534" t="s">
        <v>26</v>
      </c>
      <c r="C22" s="296">
        <v>160</v>
      </c>
      <c r="D22" s="533">
        <v>157</v>
      </c>
      <c r="E22" s="533"/>
      <c r="F22" s="341">
        <v>3</v>
      </c>
    </row>
    <row r="23" spans="1:6" x14ac:dyDescent="0.25">
      <c r="A23" s="537">
        <v>7</v>
      </c>
      <c r="B23" s="534" t="s">
        <v>6</v>
      </c>
      <c r="C23" s="296">
        <v>336.4</v>
      </c>
      <c r="D23" s="533"/>
      <c r="E23" s="533"/>
      <c r="F23" s="341">
        <v>336.4</v>
      </c>
    </row>
    <row r="24" spans="1:6" x14ac:dyDescent="0.25">
      <c r="A24" s="537">
        <v>8</v>
      </c>
      <c r="B24" s="534" t="s">
        <v>7</v>
      </c>
      <c r="C24" s="296">
        <v>0.7</v>
      </c>
      <c r="D24" s="533"/>
      <c r="E24" s="533">
        <v>0.4</v>
      </c>
      <c r="F24" s="341">
        <v>0.3</v>
      </c>
    </row>
    <row r="25" spans="1:6" x14ac:dyDescent="0.25">
      <c r="A25" s="537">
        <v>9</v>
      </c>
      <c r="B25" s="534" t="s">
        <v>8</v>
      </c>
      <c r="C25" s="296">
        <v>3.5</v>
      </c>
      <c r="D25" s="533"/>
      <c r="E25" s="533">
        <v>1.3</v>
      </c>
      <c r="F25" s="341">
        <v>2.2000000000000002</v>
      </c>
    </row>
    <row r="26" spans="1:6" x14ac:dyDescent="0.25">
      <c r="A26" s="537">
        <v>10</v>
      </c>
      <c r="B26" s="534" t="s">
        <v>9</v>
      </c>
      <c r="C26" s="296">
        <v>4</v>
      </c>
      <c r="D26" s="533"/>
      <c r="E26" s="533">
        <v>3</v>
      </c>
      <c r="F26" s="341">
        <v>1</v>
      </c>
    </row>
    <row r="27" spans="1:6" x14ac:dyDescent="0.25">
      <c r="A27" s="537">
        <v>11</v>
      </c>
      <c r="B27" s="534" t="s">
        <v>11</v>
      </c>
      <c r="C27" s="296">
        <v>3.12</v>
      </c>
      <c r="D27" s="533"/>
      <c r="E27" s="533">
        <v>3.12</v>
      </c>
      <c r="F27" s="341"/>
    </row>
    <row r="28" spans="1:6" x14ac:dyDescent="0.25">
      <c r="A28" s="537">
        <v>12</v>
      </c>
      <c r="B28" s="534" t="s">
        <v>12</v>
      </c>
      <c r="C28" s="296">
        <v>0.6</v>
      </c>
      <c r="D28" s="533"/>
      <c r="E28" s="533">
        <v>0.6</v>
      </c>
      <c r="F28" s="341"/>
    </row>
    <row r="29" spans="1:6" x14ac:dyDescent="0.25">
      <c r="A29" s="537">
        <v>13</v>
      </c>
      <c r="B29" s="534" t="s">
        <v>13</v>
      </c>
      <c r="C29" s="296">
        <v>0.5</v>
      </c>
      <c r="D29" s="533"/>
      <c r="E29" s="533">
        <v>0.5</v>
      </c>
      <c r="F29" s="341"/>
    </row>
    <row r="30" spans="1:6" x14ac:dyDescent="0.25">
      <c r="A30" s="537">
        <v>14</v>
      </c>
      <c r="B30" s="534" t="s">
        <v>14</v>
      </c>
      <c r="C30" s="296">
        <v>0.55200000000000005</v>
      </c>
      <c r="D30" s="533"/>
      <c r="E30" s="533">
        <v>0.55200000000000005</v>
      </c>
      <c r="F30" s="341"/>
    </row>
    <row r="31" spans="1:6" x14ac:dyDescent="0.25">
      <c r="A31" s="537">
        <v>15</v>
      </c>
      <c r="B31" s="534" t="s">
        <v>15</v>
      </c>
      <c r="C31" s="296">
        <v>0.3</v>
      </c>
      <c r="D31" s="533"/>
      <c r="E31" s="533">
        <v>0.3</v>
      </c>
      <c r="F31" s="341"/>
    </row>
    <row r="32" spans="1:6" x14ac:dyDescent="0.25">
      <c r="A32" s="537">
        <v>16</v>
      </c>
      <c r="B32" s="534" t="s">
        <v>16</v>
      </c>
      <c r="C32" s="296">
        <v>1.968</v>
      </c>
      <c r="D32" s="533"/>
      <c r="E32" s="533">
        <v>1.968</v>
      </c>
      <c r="F32" s="341"/>
    </row>
    <row r="33" spans="1:7" x14ac:dyDescent="0.25">
      <c r="A33" s="537">
        <v>17</v>
      </c>
      <c r="B33" s="534" t="s">
        <v>549</v>
      </c>
      <c r="C33" s="296">
        <v>200</v>
      </c>
      <c r="D33" s="533"/>
      <c r="E33" s="533">
        <v>5.484</v>
      </c>
      <c r="F33" s="341">
        <v>194.51599999999999</v>
      </c>
    </row>
    <row r="34" spans="1:7" x14ac:dyDescent="0.25">
      <c r="A34" s="552">
        <v>18</v>
      </c>
      <c r="B34" s="548" t="s">
        <v>187</v>
      </c>
      <c r="C34" s="549">
        <f>F34</f>
        <v>58.744999999999997</v>
      </c>
      <c r="D34" s="550"/>
      <c r="E34" s="550"/>
      <c r="F34" s="551">
        <f>38.745+20</f>
        <v>58.744999999999997</v>
      </c>
      <c r="G34" s="770">
        <v>20</v>
      </c>
    </row>
    <row r="35" spans="1:7" x14ac:dyDescent="0.25">
      <c r="A35" s="537">
        <v>19</v>
      </c>
      <c r="B35" s="534" t="s">
        <v>191</v>
      </c>
      <c r="C35" s="296">
        <v>29</v>
      </c>
      <c r="D35" s="533">
        <v>26.3</v>
      </c>
      <c r="E35" s="533"/>
      <c r="F35" s="341">
        <v>2.7</v>
      </c>
    </row>
    <row r="36" spans="1:7" x14ac:dyDescent="0.25">
      <c r="A36" s="537">
        <v>20</v>
      </c>
      <c r="B36" s="534" t="s">
        <v>192</v>
      </c>
      <c r="C36" s="296">
        <v>55.027999999999999</v>
      </c>
      <c r="D36" s="533">
        <v>54.527999999999999</v>
      </c>
      <c r="E36" s="533"/>
      <c r="F36" s="341">
        <v>0.5</v>
      </c>
    </row>
    <row r="37" spans="1:7" x14ac:dyDescent="0.25">
      <c r="A37" s="537">
        <v>21</v>
      </c>
      <c r="B37" s="534" t="s">
        <v>193</v>
      </c>
      <c r="C37" s="296">
        <v>15.52</v>
      </c>
      <c r="D37" s="533">
        <v>15.17</v>
      </c>
      <c r="E37" s="533"/>
      <c r="F37" s="341">
        <v>0.35</v>
      </c>
    </row>
    <row r="38" spans="1:7" x14ac:dyDescent="0.25">
      <c r="A38" s="537">
        <v>22</v>
      </c>
      <c r="B38" s="534" t="s">
        <v>194</v>
      </c>
      <c r="C38" s="296">
        <v>48</v>
      </c>
      <c r="D38" s="533">
        <v>36</v>
      </c>
      <c r="E38" s="533"/>
      <c r="F38" s="341">
        <v>12</v>
      </c>
    </row>
    <row r="39" spans="1:7" x14ac:dyDescent="0.25">
      <c r="A39" s="537">
        <v>23</v>
      </c>
      <c r="B39" s="534" t="s">
        <v>550</v>
      </c>
      <c r="C39" s="296">
        <v>13.2</v>
      </c>
      <c r="D39" s="533">
        <v>9.8000000000000007</v>
      </c>
      <c r="E39" s="533"/>
      <c r="F39" s="341">
        <v>3.4</v>
      </c>
    </row>
    <row r="40" spans="1:7" x14ac:dyDescent="0.25">
      <c r="A40" s="537">
        <v>24</v>
      </c>
      <c r="B40" s="534" t="s">
        <v>551</v>
      </c>
      <c r="C40" s="296">
        <v>63.6</v>
      </c>
      <c r="D40" s="533">
        <v>63.6</v>
      </c>
      <c r="E40" s="533"/>
      <c r="F40" s="341"/>
    </row>
    <row r="41" spans="1:7" x14ac:dyDescent="0.25">
      <c r="A41" s="537">
        <v>25</v>
      </c>
      <c r="B41" s="534" t="s">
        <v>18</v>
      </c>
      <c r="C41" s="296">
        <v>15.3</v>
      </c>
      <c r="D41" s="533"/>
      <c r="E41" s="533">
        <v>2.2999999999999998</v>
      </c>
      <c r="F41" s="341">
        <v>13</v>
      </c>
    </row>
    <row r="42" spans="1:7" x14ac:dyDescent="0.25">
      <c r="A42" s="537">
        <v>26</v>
      </c>
      <c r="B42" s="534" t="s">
        <v>552</v>
      </c>
      <c r="C42" s="296">
        <v>5.4</v>
      </c>
      <c r="D42" s="533">
        <v>5.4</v>
      </c>
      <c r="E42" s="533"/>
      <c r="F42" s="341"/>
    </row>
    <row r="43" spans="1:7" x14ac:dyDescent="0.25">
      <c r="A43" s="537">
        <v>27</v>
      </c>
      <c r="B43" s="534" t="s">
        <v>553</v>
      </c>
      <c r="C43" s="296">
        <v>74</v>
      </c>
      <c r="D43" s="533"/>
      <c r="E43" s="533">
        <v>1</v>
      </c>
      <c r="F43" s="341">
        <v>73</v>
      </c>
    </row>
    <row r="44" spans="1:7" x14ac:dyDescent="0.25">
      <c r="A44" s="537">
        <v>28</v>
      </c>
      <c r="B44" s="534" t="s">
        <v>64</v>
      </c>
      <c r="C44" s="296">
        <v>29</v>
      </c>
      <c r="D44" s="533"/>
      <c r="E44" s="533"/>
      <c r="F44" s="341">
        <v>29</v>
      </c>
    </row>
    <row r="45" spans="1:7" x14ac:dyDescent="0.25">
      <c r="A45" s="537">
        <v>29</v>
      </c>
      <c r="B45" s="534" t="s">
        <v>20</v>
      </c>
      <c r="C45" s="296">
        <v>20</v>
      </c>
      <c r="D45" s="533"/>
      <c r="E45" s="533"/>
      <c r="F45" s="341">
        <v>20</v>
      </c>
    </row>
    <row r="46" spans="1:7" x14ac:dyDescent="0.25">
      <c r="A46" s="537">
        <v>30</v>
      </c>
      <c r="B46" s="534" t="s">
        <v>554</v>
      </c>
      <c r="C46" s="296">
        <v>6</v>
      </c>
      <c r="D46" s="533">
        <v>6</v>
      </c>
      <c r="E46" s="533"/>
      <c r="F46" s="341"/>
    </row>
    <row r="47" spans="1:7" x14ac:dyDescent="0.25">
      <c r="A47" s="537">
        <v>31</v>
      </c>
      <c r="B47" s="534" t="s">
        <v>555</v>
      </c>
      <c r="C47" s="296">
        <v>13.4</v>
      </c>
      <c r="D47" s="533"/>
      <c r="E47" s="533"/>
      <c r="F47" s="341">
        <v>13.4</v>
      </c>
    </row>
    <row r="48" spans="1:7" x14ac:dyDescent="0.25">
      <c r="A48" s="537">
        <v>32</v>
      </c>
      <c r="B48" s="534" t="s">
        <v>556</v>
      </c>
      <c r="C48" s="296">
        <v>4.5999999999999996</v>
      </c>
      <c r="D48" s="533"/>
      <c r="E48" s="533"/>
      <c r="F48" s="341">
        <v>4.5999999999999996</v>
      </c>
    </row>
    <row r="49" spans="1:6" x14ac:dyDescent="0.25">
      <c r="A49" s="537">
        <v>33</v>
      </c>
      <c r="B49" s="534" t="s">
        <v>557</v>
      </c>
      <c r="C49" s="296">
        <v>12.7</v>
      </c>
      <c r="D49" s="533">
        <v>12.7</v>
      </c>
      <c r="E49" s="533"/>
      <c r="F49" s="341"/>
    </row>
    <row r="50" spans="1:6" x14ac:dyDescent="0.25">
      <c r="A50" s="537">
        <v>34</v>
      </c>
      <c r="B50" s="534" t="s">
        <v>558</v>
      </c>
      <c r="C50" s="296">
        <v>2.2000000000000002</v>
      </c>
      <c r="D50" s="533">
        <v>2.2000000000000002</v>
      </c>
      <c r="E50" s="533"/>
      <c r="F50" s="341"/>
    </row>
    <row r="51" spans="1:6" x14ac:dyDescent="0.25">
      <c r="A51" s="537">
        <v>35</v>
      </c>
      <c r="B51" s="534" t="s">
        <v>22</v>
      </c>
      <c r="C51" s="296">
        <v>18</v>
      </c>
      <c r="D51" s="533"/>
      <c r="E51" s="533"/>
      <c r="F51" s="341">
        <v>18</v>
      </c>
    </row>
    <row r="52" spans="1:6" x14ac:dyDescent="0.25">
      <c r="A52" s="537">
        <v>36</v>
      </c>
      <c r="B52" s="534" t="s">
        <v>559</v>
      </c>
      <c r="C52" s="296">
        <v>12.82</v>
      </c>
      <c r="D52" s="533">
        <v>11.32</v>
      </c>
      <c r="E52" s="533"/>
      <c r="F52" s="341">
        <v>1.5</v>
      </c>
    </row>
    <row r="53" spans="1:6" x14ac:dyDescent="0.25">
      <c r="A53" s="537">
        <v>37</v>
      </c>
      <c r="B53" s="534" t="s">
        <v>560</v>
      </c>
      <c r="C53" s="296">
        <v>2.6</v>
      </c>
      <c r="D53" s="533">
        <v>2.6</v>
      </c>
      <c r="E53" s="533"/>
      <c r="F53" s="341"/>
    </row>
    <row r="54" spans="1:6" x14ac:dyDescent="0.25">
      <c r="A54" s="537">
        <v>38</v>
      </c>
      <c r="B54" s="534" t="s">
        <v>561</v>
      </c>
      <c r="C54" s="296">
        <v>19</v>
      </c>
      <c r="D54" s="533">
        <v>0.9</v>
      </c>
      <c r="E54" s="533"/>
      <c r="F54" s="341">
        <v>18.100000000000001</v>
      </c>
    </row>
    <row r="55" spans="1:6" x14ac:dyDescent="0.25">
      <c r="A55" s="537">
        <v>39</v>
      </c>
      <c r="B55" s="534" t="s">
        <v>33</v>
      </c>
      <c r="C55" s="296">
        <v>7.1</v>
      </c>
      <c r="D55" s="533"/>
      <c r="E55" s="533"/>
      <c r="F55" s="341">
        <v>7.1</v>
      </c>
    </row>
    <row r="56" spans="1:6" x14ac:dyDescent="0.25">
      <c r="A56" s="537">
        <v>40</v>
      </c>
      <c r="B56" s="534" t="s">
        <v>67</v>
      </c>
      <c r="C56" s="296">
        <v>33</v>
      </c>
      <c r="D56" s="533">
        <v>30</v>
      </c>
      <c r="E56" s="533"/>
      <c r="F56" s="341">
        <v>3</v>
      </c>
    </row>
    <row r="57" spans="1:6" x14ac:dyDescent="0.25">
      <c r="A57" s="537">
        <v>41</v>
      </c>
      <c r="B57" s="534" t="s">
        <v>562</v>
      </c>
      <c r="C57" s="296">
        <v>15</v>
      </c>
      <c r="D57" s="533">
        <v>13.7</v>
      </c>
      <c r="E57" s="533"/>
      <c r="F57" s="341">
        <v>1.3</v>
      </c>
    </row>
    <row r="58" spans="1:6" x14ac:dyDescent="0.25">
      <c r="A58" s="537">
        <v>42</v>
      </c>
      <c r="B58" s="534" t="s">
        <v>563</v>
      </c>
      <c r="C58" s="296">
        <v>14.3</v>
      </c>
      <c r="D58" s="533">
        <v>6.3</v>
      </c>
      <c r="E58" s="533"/>
      <c r="F58" s="341">
        <v>8</v>
      </c>
    </row>
    <row r="59" spans="1:6" x14ac:dyDescent="0.25">
      <c r="A59" s="537">
        <v>43</v>
      </c>
      <c r="B59" s="534" t="s">
        <v>23</v>
      </c>
      <c r="C59" s="296">
        <v>23</v>
      </c>
      <c r="D59" s="533"/>
      <c r="E59" s="533"/>
      <c r="F59" s="341">
        <v>23</v>
      </c>
    </row>
    <row r="60" spans="1:6" x14ac:dyDescent="0.25">
      <c r="A60" s="537">
        <v>44</v>
      </c>
      <c r="B60" s="534" t="s">
        <v>526</v>
      </c>
      <c r="C60" s="296">
        <v>1</v>
      </c>
      <c r="D60" s="533"/>
      <c r="E60" s="533"/>
      <c r="F60" s="341">
        <v>1</v>
      </c>
    </row>
    <row r="61" spans="1:6" x14ac:dyDescent="0.25">
      <c r="A61" s="537">
        <v>45</v>
      </c>
      <c r="B61" s="534" t="s">
        <v>564</v>
      </c>
      <c r="C61" s="296">
        <v>24.22</v>
      </c>
      <c r="D61" s="533">
        <v>20.22</v>
      </c>
      <c r="E61" s="533"/>
      <c r="F61" s="341">
        <v>4</v>
      </c>
    </row>
    <row r="62" spans="1:6" ht="13.8" thickBot="1" x14ac:dyDescent="0.3">
      <c r="A62" s="543">
        <v>46</v>
      </c>
      <c r="B62" s="544" t="s">
        <v>565</v>
      </c>
      <c r="C62" s="545">
        <v>6</v>
      </c>
      <c r="D62" s="546">
        <v>5.3</v>
      </c>
      <c r="E62" s="546"/>
      <c r="F62" s="392">
        <v>0.7</v>
      </c>
    </row>
    <row r="63" spans="1:6" ht="13.8" thickBot="1" x14ac:dyDescent="0.3">
      <c r="A63" s="300">
        <v>47</v>
      </c>
      <c r="B63" s="301" t="s">
        <v>37</v>
      </c>
      <c r="C63" s="52">
        <f>D63+E63+F63</f>
        <v>1528.973</v>
      </c>
      <c r="D63" s="52">
        <f>SUM(D17:D62)</f>
        <v>497.03799999999995</v>
      </c>
      <c r="E63" s="52">
        <f t="shared" ref="E63:F63" si="0">SUM(E17:E62)</f>
        <v>73.873999999999981</v>
      </c>
      <c r="F63" s="52">
        <f t="shared" si="0"/>
        <v>958.06100000000004</v>
      </c>
    </row>
  </sheetData>
  <mergeCells count="4">
    <mergeCell ref="C15:C16"/>
    <mergeCell ref="B14:B16"/>
    <mergeCell ref="A14:A16"/>
    <mergeCell ref="D15:F1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  <pageSetUpPr fitToPage="1"/>
  </sheetPr>
  <dimension ref="A1:S77"/>
  <sheetViews>
    <sheetView topLeftCell="C10" zoomScaleNormal="100" workbookViewId="0">
      <pane xSplit="2" ySplit="3" topLeftCell="E13" activePane="bottomRight" state="frozen"/>
      <selection activeCell="C10" sqref="C10"/>
      <selection pane="topRight" activeCell="E10" sqref="E10"/>
      <selection pane="bottomLeft" activeCell="C13" sqref="C13"/>
      <selection pane="bottomRight" activeCell="D25" sqref="D25"/>
    </sheetView>
  </sheetViews>
  <sheetFormatPr defaultRowHeight="13.2" x14ac:dyDescent="0.25"/>
  <cols>
    <col min="1" max="2" width="9.109375" hidden="1" customWidth="1"/>
    <col min="3" max="3" width="4" customWidth="1"/>
    <col min="4" max="4" width="47.6640625" customWidth="1"/>
    <col min="5" max="5" width="9.88671875" customWidth="1"/>
    <col min="6" max="6" width="10.109375" customWidth="1"/>
    <col min="7" max="8" width="10.33203125" customWidth="1"/>
    <col min="9" max="9" width="9.5546875" customWidth="1"/>
    <col min="10" max="10" width="8.88671875" customWidth="1"/>
    <col min="11" max="11" width="10" customWidth="1"/>
    <col min="12" max="12" width="9.109375" customWidth="1"/>
    <col min="13" max="13" width="10.44140625" customWidth="1"/>
    <col min="14" max="14" width="8.88671875" customWidth="1"/>
  </cols>
  <sheetData>
    <row r="1" spans="3:19" hidden="1" x14ac:dyDescent="0.25"/>
    <row r="2" spans="3:19" hidden="1" x14ac:dyDescent="0.25">
      <c r="G2" s="966"/>
      <c r="H2" s="966"/>
    </row>
    <row r="3" spans="3:19" hidden="1" x14ac:dyDescent="0.25"/>
    <row r="4" spans="3:19" ht="15.6" x14ac:dyDescent="0.3">
      <c r="J4" s="969"/>
      <c r="K4" s="966"/>
      <c r="L4" s="966"/>
      <c r="M4" s="966"/>
      <c r="N4" s="966"/>
    </row>
    <row r="5" spans="3:19" x14ac:dyDescent="0.25">
      <c r="K5" s="970"/>
      <c r="L5" s="966"/>
      <c r="M5" s="966"/>
      <c r="N5" s="171"/>
    </row>
    <row r="6" spans="3:19" x14ac:dyDescent="0.25">
      <c r="K6" s="6"/>
      <c r="L6" s="6"/>
      <c r="M6" s="9"/>
    </row>
    <row r="7" spans="3:19" x14ac:dyDescent="0.25">
      <c r="C7" s="5" t="s">
        <v>38</v>
      </c>
      <c r="D7" s="967" t="s">
        <v>377</v>
      </c>
      <c r="E7" s="968"/>
      <c r="F7" s="968"/>
      <c r="G7" s="968"/>
      <c r="H7" s="968"/>
      <c r="I7" s="968"/>
      <c r="J7" s="968"/>
      <c r="K7" s="6"/>
      <c r="L7" s="5"/>
      <c r="M7" s="3"/>
      <c r="N7" s="3"/>
      <c r="O7" s="6"/>
    </row>
    <row r="8" spans="3:19" x14ac:dyDescent="0.25">
      <c r="E8" s="927"/>
      <c r="F8" s="927"/>
      <c r="G8" s="927"/>
      <c r="H8" s="927"/>
      <c r="K8" s="6"/>
      <c r="L8" s="6"/>
      <c r="M8" s="9"/>
    </row>
    <row r="9" spans="3:19" x14ac:dyDescent="0.25">
      <c r="E9" s="178"/>
      <c r="F9" s="178"/>
      <c r="G9" s="178"/>
      <c r="H9" s="178"/>
      <c r="J9" s="5" t="s">
        <v>521</v>
      </c>
      <c r="K9" s="5"/>
      <c r="L9" s="5"/>
      <c r="M9" s="3"/>
    </row>
    <row r="10" spans="3:19" ht="13.8" thickBot="1" x14ac:dyDescent="0.3">
      <c r="L10" s="6" t="s">
        <v>485</v>
      </c>
    </row>
    <row r="11" spans="3:19" ht="12.75" customHeight="1" x14ac:dyDescent="0.25">
      <c r="C11" s="960" t="s">
        <v>0</v>
      </c>
      <c r="D11" s="962" t="s">
        <v>39</v>
      </c>
      <c r="E11" s="964" t="s">
        <v>40</v>
      </c>
      <c r="F11" s="965"/>
      <c r="G11" s="964" t="s">
        <v>42</v>
      </c>
      <c r="H11" s="965"/>
      <c r="I11" s="964" t="s">
        <v>197</v>
      </c>
      <c r="J11" s="965"/>
      <c r="K11" s="964" t="s">
        <v>195</v>
      </c>
      <c r="L11" s="965"/>
      <c r="M11" s="964" t="s">
        <v>44</v>
      </c>
      <c r="N11" s="971"/>
      <c r="O11" s="958" t="s">
        <v>501</v>
      </c>
      <c r="P11" s="959"/>
    </row>
    <row r="12" spans="3:19" ht="53.4" thickBot="1" x14ac:dyDescent="0.3">
      <c r="C12" s="961"/>
      <c r="D12" s="963"/>
      <c r="E12" s="805" t="s">
        <v>40</v>
      </c>
      <c r="F12" s="806" t="s">
        <v>463</v>
      </c>
      <c r="G12" s="807" t="s">
        <v>40</v>
      </c>
      <c r="H12" s="808" t="s">
        <v>463</v>
      </c>
      <c r="I12" s="807" t="s">
        <v>40</v>
      </c>
      <c r="J12" s="808" t="s">
        <v>463</v>
      </c>
      <c r="K12" s="807" t="s">
        <v>40</v>
      </c>
      <c r="L12" s="808" t="s">
        <v>463</v>
      </c>
      <c r="M12" s="807" t="s">
        <v>40</v>
      </c>
      <c r="N12" s="809" t="s">
        <v>463</v>
      </c>
      <c r="O12" s="342" t="s">
        <v>40</v>
      </c>
      <c r="P12" s="810" t="s">
        <v>463</v>
      </c>
    </row>
    <row r="13" spans="3:19" x14ac:dyDescent="0.25">
      <c r="C13" s="803">
        <v>1</v>
      </c>
      <c r="D13" s="247" t="s">
        <v>75</v>
      </c>
      <c r="E13" s="789">
        <f>G13+I13+K13+M13+O13</f>
        <v>29.978270000000002</v>
      </c>
      <c r="F13" s="790"/>
      <c r="G13" s="804">
        <f>G14+G15+G16</f>
        <v>29.834000000000003</v>
      </c>
      <c r="H13" s="879"/>
      <c r="I13" s="789">
        <f t="shared" ref="I13" si="0">I14+I15+I16</f>
        <v>0.14427000000000001</v>
      </c>
      <c r="J13" s="886"/>
      <c r="K13" s="883"/>
      <c r="L13" s="70"/>
      <c r="M13" s="889"/>
      <c r="N13" s="886"/>
      <c r="O13" s="890"/>
      <c r="P13" s="891"/>
      <c r="Q13" s="878"/>
      <c r="R13" s="6"/>
      <c r="S13" s="177"/>
    </row>
    <row r="14" spans="3:19" x14ac:dyDescent="0.25">
      <c r="C14" s="503">
        <v>2</v>
      </c>
      <c r="D14" s="561" t="s">
        <v>25</v>
      </c>
      <c r="E14" s="791">
        <f t="shared" ref="E14:E16" si="1">G14+I14+K14+M14+O14</f>
        <v>11.84327</v>
      </c>
      <c r="F14" s="792"/>
      <c r="G14" s="780">
        <v>11.699</v>
      </c>
      <c r="H14" s="880"/>
      <c r="I14" s="875">
        <v>0.14427000000000001</v>
      </c>
      <c r="J14" s="887"/>
      <c r="K14" s="884"/>
      <c r="L14" s="880"/>
      <c r="M14" s="888"/>
      <c r="N14" s="887"/>
      <c r="O14" s="892"/>
      <c r="P14" s="559"/>
    </row>
    <row r="15" spans="3:19" x14ac:dyDescent="0.25">
      <c r="C15" s="503">
        <f>C14+1</f>
        <v>3</v>
      </c>
      <c r="D15" s="561" t="s">
        <v>569</v>
      </c>
      <c r="E15" s="793">
        <f t="shared" si="1"/>
        <v>6.4850000000000003</v>
      </c>
      <c r="F15" s="794"/>
      <c r="G15" s="781">
        <v>6.4850000000000003</v>
      </c>
      <c r="H15" s="880"/>
      <c r="I15" s="888"/>
      <c r="J15" s="887"/>
      <c r="K15" s="884"/>
      <c r="L15" s="880"/>
      <c r="M15" s="888"/>
      <c r="N15" s="887"/>
      <c r="O15" s="892"/>
      <c r="P15" s="559"/>
    </row>
    <row r="16" spans="3:19" ht="39.6" x14ac:dyDescent="0.25">
      <c r="C16" s="503">
        <f t="shared" ref="C16:C24" si="2">C15+1</f>
        <v>4</v>
      </c>
      <c r="D16" s="811" t="s">
        <v>570</v>
      </c>
      <c r="E16" s="791">
        <f t="shared" si="1"/>
        <v>11.65</v>
      </c>
      <c r="F16" s="792"/>
      <c r="G16" s="780">
        <v>11.65</v>
      </c>
      <c r="H16" s="880"/>
      <c r="I16" s="888"/>
      <c r="J16" s="887"/>
      <c r="K16" s="884"/>
      <c r="L16" s="880"/>
      <c r="M16" s="888"/>
      <c r="N16" s="887"/>
      <c r="O16" s="892"/>
      <c r="P16" s="893"/>
    </row>
    <row r="17" spans="3:16" ht="12.75" customHeight="1" x14ac:dyDescent="0.25">
      <c r="C17" s="503">
        <f t="shared" si="2"/>
        <v>5</v>
      </c>
      <c r="D17" s="406" t="s">
        <v>51</v>
      </c>
      <c r="E17" s="795">
        <f t="shared" ref="E17:E19" si="3">G17+I17+K17+M17</f>
        <v>51.213700000000003</v>
      </c>
      <c r="F17" s="278"/>
      <c r="G17" s="374"/>
      <c r="H17" s="321"/>
      <c r="I17" s="338">
        <f>SUM(I18:I19)</f>
        <v>51.213700000000003</v>
      </c>
      <c r="J17" s="280"/>
      <c r="K17" s="785"/>
      <c r="L17" s="321"/>
      <c r="M17" s="313"/>
      <c r="N17" s="314"/>
      <c r="O17" s="340"/>
      <c r="P17" s="341"/>
    </row>
    <row r="18" spans="3:16" s="168" customFormat="1" ht="13.5" customHeight="1" x14ac:dyDescent="0.25">
      <c r="C18" s="503">
        <f t="shared" si="2"/>
        <v>6</v>
      </c>
      <c r="D18" s="279" t="s">
        <v>535</v>
      </c>
      <c r="E18" s="796">
        <f t="shared" si="3"/>
        <v>44</v>
      </c>
      <c r="F18" s="402"/>
      <c r="G18" s="782"/>
      <c r="H18" s="337"/>
      <c r="I18" s="400">
        <v>44</v>
      </c>
      <c r="J18" s="401"/>
      <c r="K18" s="782"/>
      <c r="L18" s="337"/>
      <c r="M18" s="400"/>
      <c r="N18" s="401"/>
      <c r="O18" s="389"/>
      <c r="P18" s="390"/>
    </row>
    <row r="19" spans="3:16" s="168" customFormat="1" ht="26.25" customHeight="1" x14ac:dyDescent="0.25">
      <c r="C19" s="503">
        <f t="shared" si="2"/>
        <v>7</v>
      </c>
      <c r="D19" s="605" t="s">
        <v>440</v>
      </c>
      <c r="E19" s="797">
        <f t="shared" si="3"/>
        <v>7.2137000000000002</v>
      </c>
      <c r="F19" s="606"/>
      <c r="G19" s="783"/>
      <c r="H19" s="881"/>
      <c r="I19" s="607">
        <v>7.2137000000000002</v>
      </c>
      <c r="J19" s="401"/>
      <c r="K19" s="782"/>
      <c r="L19" s="337"/>
      <c r="M19" s="400"/>
      <c r="N19" s="401"/>
      <c r="O19" s="389"/>
      <c r="P19" s="390"/>
    </row>
    <row r="20" spans="3:16" x14ac:dyDescent="0.25">
      <c r="C20" s="503">
        <f t="shared" si="2"/>
        <v>8</v>
      </c>
      <c r="D20" s="405" t="s">
        <v>177</v>
      </c>
      <c r="E20" s="612">
        <f>G20+I20+K20+M20</f>
        <v>-11.2651</v>
      </c>
      <c r="F20" s="798"/>
      <c r="G20" s="411">
        <f>G21+G22</f>
        <v>-11.2651</v>
      </c>
      <c r="H20" s="321"/>
      <c r="I20" s="361"/>
      <c r="J20" s="314"/>
      <c r="K20" s="785"/>
      <c r="L20" s="321"/>
      <c r="M20" s="313"/>
      <c r="N20" s="314"/>
      <c r="O20" s="340"/>
      <c r="P20" s="341"/>
    </row>
    <row r="21" spans="3:16" ht="27" customHeight="1" x14ac:dyDescent="0.25">
      <c r="C21" s="503">
        <f t="shared" si="2"/>
        <v>9</v>
      </c>
      <c r="D21" s="344" t="s">
        <v>376</v>
      </c>
      <c r="E21" s="429">
        <f t="shared" ref="E21:E27" si="4">G21+I21+K21+M21</f>
        <v>-1.2650999999999999</v>
      </c>
      <c r="F21" s="775"/>
      <c r="G21" s="784">
        <v>-1.2650999999999999</v>
      </c>
      <c r="H21" s="321"/>
      <c r="I21" s="313"/>
      <c r="J21" s="314"/>
      <c r="K21" s="785"/>
      <c r="L21" s="321"/>
      <c r="M21" s="313"/>
      <c r="N21" s="314"/>
      <c r="O21" s="312"/>
      <c r="P21" s="341"/>
    </row>
    <row r="22" spans="3:16" ht="13.5" customHeight="1" x14ac:dyDescent="0.25">
      <c r="C22" s="503">
        <f t="shared" si="2"/>
        <v>10</v>
      </c>
      <c r="D22" s="877" t="s">
        <v>176</v>
      </c>
      <c r="E22" s="312">
        <f t="shared" si="4"/>
        <v>-10</v>
      </c>
      <c r="F22" s="776"/>
      <c r="G22" s="785">
        <v>-10</v>
      </c>
      <c r="H22" s="321"/>
      <c r="I22" s="608"/>
      <c r="J22" s="314"/>
      <c r="K22" s="336"/>
      <c r="L22" s="321"/>
      <c r="M22" s="313"/>
      <c r="N22" s="314"/>
      <c r="O22" s="312"/>
      <c r="P22" s="341"/>
    </row>
    <row r="23" spans="3:16" ht="15" customHeight="1" x14ac:dyDescent="0.25">
      <c r="C23" s="503">
        <f t="shared" si="2"/>
        <v>11</v>
      </c>
      <c r="D23" s="407" t="s">
        <v>572</v>
      </c>
      <c r="E23" s="361">
        <f t="shared" si="4"/>
        <v>5.3070000000000004</v>
      </c>
      <c r="F23" s="611"/>
      <c r="G23" s="374">
        <v>0.5</v>
      </c>
      <c r="H23" s="339"/>
      <c r="I23" s="338">
        <f>I24</f>
        <v>4.8070000000000004</v>
      </c>
      <c r="J23" s="314"/>
      <c r="K23" s="336"/>
      <c r="L23" s="321"/>
      <c r="M23" s="313"/>
      <c r="N23" s="314"/>
      <c r="O23" s="312"/>
      <c r="P23" s="341"/>
    </row>
    <row r="24" spans="3:16" ht="13.5" customHeight="1" x14ac:dyDescent="0.25">
      <c r="C24" s="503">
        <f t="shared" si="2"/>
        <v>12</v>
      </c>
      <c r="D24" s="562" t="s">
        <v>573</v>
      </c>
      <c r="E24" s="799">
        <f t="shared" si="4"/>
        <v>4.8070000000000004</v>
      </c>
      <c r="F24" s="609"/>
      <c r="G24" s="786"/>
      <c r="H24" s="882"/>
      <c r="I24" s="610">
        <v>4.8070000000000004</v>
      </c>
      <c r="J24" s="314"/>
      <c r="K24" s="336"/>
      <c r="L24" s="321"/>
      <c r="M24" s="313"/>
      <c r="N24" s="314"/>
      <c r="O24" s="312"/>
      <c r="P24" s="341"/>
    </row>
    <row r="25" spans="3:16" ht="26.25" customHeight="1" x14ac:dyDescent="0.25">
      <c r="C25" s="503">
        <v>13</v>
      </c>
      <c r="D25" s="904" t="s">
        <v>611</v>
      </c>
      <c r="E25" s="799">
        <f t="shared" si="4"/>
        <v>0.5</v>
      </c>
      <c r="F25" s="775"/>
      <c r="G25" s="785">
        <v>0.5</v>
      </c>
      <c r="H25" s="321"/>
      <c r="I25" s="608"/>
      <c r="J25" s="314"/>
      <c r="K25" s="336"/>
      <c r="L25" s="321"/>
      <c r="M25" s="313"/>
      <c r="N25" s="314"/>
      <c r="O25" s="312"/>
      <c r="P25" s="341"/>
    </row>
    <row r="26" spans="3:16" ht="17.25" customHeight="1" x14ac:dyDescent="0.25">
      <c r="C26" s="503">
        <f>C25+1</f>
        <v>14</v>
      </c>
      <c r="D26" s="905" t="s">
        <v>612</v>
      </c>
      <c r="E26" s="799">
        <f t="shared" si="4"/>
        <v>-0.5</v>
      </c>
      <c r="F26" s="775"/>
      <c r="G26" s="374">
        <f>G27</f>
        <v>-0.5</v>
      </c>
      <c r="H26" s="321"/>
      <c r="I26" s="608"/>
      <c r="J26" s="314"/>
      <c r="K26" s="336"/>
      <c r="L26" s="321"/>
      <c r="M26" s="313"/>
      <c r="N26" s="314"/>
      <c r="O26" s="312"/>
      <c r="P26" s="341"/>
    </row>
    <row r="27" spans="3:16" ht="12" customHeight="1" x14ac:dyDescent="0.25">
      <c r="C27" s="503">
        <f t="shared" ref="C27:C70" si="5">C26+1</f>
        <v>15</v>
      </c>
      <c r="D27" s="877" t="s">
        <v>613</v>
      </c>
      <c r="E27" s="799">
        <f t="shared" si="4"/>
        <v>-0.5</v>
      </c>
      <c r="F27" s="775"/>
      <c r="G27" s="785">
        <v>-0.5</v>
      </c>
      <c r="H27" s="321"/>
      <c r="I27" s="608"/>
      <c r="J27" s="314"/>
      <c r="K27" s="336"/>
      <c r="L27" s="321"/>
      <c r="M27" s="313"/>
      <c r="N27" s="314"/>
      <c r="O27" s="312"/>
      <c r="P27" s="341"/>
    </row>
    <row r="28" spans="3:16" x14ac:dyDescent="0.25">
      <c r="C28" s="503">
        <f t="shared" si="5"/>
        <v>16</v>
      </c>
      <c r="D28" s="81" t="s">
        <v>188</v>
      </c>
      <c r="E28" s="361">
        <f t="shared" ref="E28:F43" si="6">G28+I28+K28+M28</f>
        <v>-15.017899999999999</v>
      </c>
      <c r="F28" s="280"/>
      <c r="G28" s="374">
        <f>G29+G30+G31+G32</f>
        <v>-8.6458999999999993</v>
      </c>
      <c r="H28" s="321"/>
      <c r="I28" s="338">
        <f>SUM(I30:I30)</f>
        <v>-6.3719999999999999</v>
      </c>
      <c r="J28" s="280"/>
      <c r="K28" s="443"/>
      <c r="L28" s="339"/>
      <c r="M28" s="313"/>
      <c r="N28" s="314"/>
      <c r="O28" s="340"/>
      <c r="P28" s="341"/>
    </row>
    <row r="29" spans="3:16" ht="12.75" customHeight="1" x14ac:dyDescent="0.25">
      <c r="C29" s="503">
        <f t="shared" si="5"/>
        <v>17</v>
      </c>
      <c r="D29" s="774" t="s">
        <v>529</v>
      </c>
      <c r="E29" s="312">
        <f t="shared" si="6"/>
        <v>-11.911</v>
      </c>
      <c r="F29" s="311"/>
      <c r="G29" s="383">
        <v>-11.911</v>
      </c>
      <c r="H29" s="378"/>
      <c r="I29" s="377"/>
      <c r="J29" s="311"/>
      <c r="K29" s="885"/>
      <c r="L29" s="378"/>
      <c r="M29" s="312"/>
      <c r="N29" s="311"/>
      <c r="O29" s="312"/>
      <c r="P29" s="311"/>
    </row>
    <row r="30" spans="3:16" ht="51.75" customHeight="1" x14ac:dyDescent="0.25">
      <c r="C30" s="503">
        <f t="shared" si="5"/>
        <v>18</v>
      </c>
      <c r="D30" s="379" t="s">
        <v>493</v>
      </c>
      <c r="E30" s="312">
        <f t="shared" si="6"/>
        <v>-6.3719999999999999</v>
      </c>
      <c r="F30" s="311"/>
      <c r="G30" s="383"/>
      <c r="H30" s="378"/>
      <c r="I30" s="312">
        <v>-6.3719999999999999</v>
      </c>
      <c r="J30" s="311"/>
      <c r="K30" s="785"/>
      <c r="L30" s="321"/>
      <c r="M30" s="313"/>
      <c r="N30" s="314"/>
      <c r="O30" s="340"/>
      <c r="P30" s="341"/>
    </row>
    <row r="31" spans="3:16" ht="27" customHeight="1" x14ac:dyDescent="0.25">
      <c r="C31" s="503">
        <f t="shared" si="5"/>
        <v>19</v>
      </c>
      <c r="D31" s="344" t="s">
        <v>376</v>
      </c>
      <c r="E31" s="429">
        <f t="shared" si="6"/>
        <v>1.2650999999999999</v>
      </c>
      <c r="F31" s="775"/>
      <c r="G31" s="784">
        <v>1.2650999999999999</v>
      </c>
      <c r="H31" s="378"/>
      <c r="I31" s="312"/>
      <c r="J31" s="311"/>
      <c r="K31" s="785"/>
      <c r="L31" s="321"/>
      <c r="M31" s="313"/>
      <c r="N31" s="314"/>
      <c r="O31" s="340"/>
      <c r="P31" s="341"/>
    </row>
    <row r="32" spans="3:16" ht="14.25" customHeight="1" x14ac:dyDescent="0.25">
      <c r="C32" s="503">
        <f t="shared" si="5"/>
        <v>20</v>
      </c>
      <c r="D32" s="562" t="s">
        <v>571</v>
      </c>
      <c r="E32" s="799">
        <f t="shared" si="6"/>
        <v>2</v>
      </c>
      <c r="F32" s="800"/>
      <c r="G32" s="787">
        <v>2</v>
      </c>
      <c r="H32" s="378"/>
      <c r="I32" s="312"/>
      <c r="J32" s="311"/>
      <c r="K32" s="785"/>
      <c r="L32" s="321"/>
      <c r="M32" s="313"/>
      <c r="N32" s="314"/>
      <c r="O32" s="340"/>
      <c r="P32" s="341"/>
    </row>
    <row r="33" spans="3:19" x14ac:dyDescent="0.25">
      <c r="C33" s="503">
        <f t="shared" si="5"/>
        <v>21</v>
      </c>
      <c r="D33" s="407" t="s">
        <v>1</v>
      </c>
      <c r="E33" s="429"/>
      <c r="F33" s="801">
        <f t="shared" si="6"/>
        <v>-4.2</v>
      </c>
      <c r="G33" s="785"/>
      <c r="H33" s="339">
        <v>-0.5</v>
      </c>
      <c r="I33" s="361"/>
      <c r="J33" s="280">
        <v>-3.7</v>
      </c>
      <c r="K33" s="785"/>
      <c r="L33" s="321"/>
      <c r="M33" s="313"/>
      <c r="N33" s="314"/>
      <c r="O33" s="340"/>
      <c r="P33" s="341"/>
    </row>
    <row r="34" spans="3:19" x14ac:dyDescent="0.25">
      <c r="C34" s="503">
        <f t="shared" si="5"/>
        <v>22</v>
      </c>
      <c r="D34" s="553" t="s">
        <v>3</v>
      </c>
      <c r="E34" s="799">
        <f t="shared" si="6"/>
        <v>8.5</v>
      </c>
      <c r="F34" s="802"/>
      <c r="G34" s="787">
        <v>8.5</v>
      </c>
      <c r="H34" s="339"/>
      <c r="I34" s="361"/>
      <c r="J34" s="280"/>
      <c r="K34" s="785"/>
      <c r="L34" s="321"/>
      <c r="M34" s="313"/>
      <c r="N34" s="314"/>
      <c r="O34" s="340"/>
      <c r="P34" s="341"/>
    </row>
    <row r="35" spans="3:19" x14ac:dyDescent="0.25">
      <c r="C35" s="503">
        <f t="shared" si="5"/>
        <v>23</v>
      </c>
      <c r="D35" s="553" t="s">
        <v>4</v>
      </c>
      <c r="E35" s="799">
        <f t="shared" si="6"/>
        <v>7.5</v>
      </c>
      <c r="F35" s="802"/>
      <c r="G35" s="787">
        <v>7.5</v>
      </c>
      <c r="H35" s="339"/>
      <c r="I35" s="361"/>
      <c r="J35" s="280"/>
      <c r="K35" s="785"/>
      <c r="L35" s="321"/>
      <c r="M35" s="313"/>
      <c r="N35" s="314"/>
      <c r="O35" s="340"/>
      <c r="P35" s="341"/>
    </row>
    <row r="36" spans="3:19" x14ac:dyDescent="0.25">
      <c r="C36" s="503">
        <f t="shared" si="5"/>
        <v>24</v>
      </c>
      <c r="D36" s="405" t="s">
        <v>5</v>
      </c>
      <c r="E36" s="361">
        <f t="shared" si="6"/>
        <v>5.0819999999999999</v>
      </c>
      <c r="F36" s="280"/>
      <c r="G36" s="374">
        <v>5.0819999999999999</v>
      </c>
      <c r="H36" s="321"/>
      <c r="I36" s="313"/>
      <c r="J36" s="314"/>
      <c r="K36" s="785"/>
      <c r="L36" s="321"/>
      <c r="M36" s="313"/>
      <c r="N36" s="314"/>
      <c r="O36" s="340"/>
      <c r="P36" s="341"/>
    </row>
    <row r="37" spans="3:19" x14ac:dyDescent="0.25">
      <c r="C37" s="503">
        <f t="shared" si="5"/>
        <v>25</v>
      </c>
      <c r="D37" s="405" t="s">
        <v>534</v>
      </c>
      <c r="E37" s="361">
        <f t="shared" si="6"/>
        <v>-24</v>
      </c>
      <c r="F37" s="801">
        <f t="shared" si="6"/>
        <v>-50.97</v>
      </c>
      <c r="G37" s="443"/>
      <c r="H37" s="339">
        <v>-4.5</v>
      </c>
      <c r="I37" s="338">
        <v>-44</v>
      </c>
      <c r="J37" s="280">
        <f>-3.1-43.37</f>
        <v>-46.47</v>
      </c>
      <c r="K37" s="336"/>
      <c r="L37" s="321"/>
      <c r="M37" s="338">
        <v>20</v>
      </c>
      <c r="N37" s="314"/>
      <c r="O37" s="444"/>
      <c r="P37" s="341"/>
    </row>
    <row r="38" spans="3:19" x14ac:dyDescent="0.25">
      <c r="C38" s="503">
        <f t="shared" si="5"/>
        <v>26</v>
      </c>
      <c r="D38" s="405" t="s">
        <v>7</v>
      </c>
      <c r="E38" s="361">
        <f t="shared" si="6"/>
        <v>1.03</v>
      </c>
      <c r="F38" s="80"/>
      <c r="G38" s="78">
        <v>1.03</v>
      </c>
      <c r="H38" s="75"/>
      <c r="I38" s="79"/>
      <c r="J38" s="77"/>
      <c r="K38" s="777"/>
      <c r="L38" s="779"/>
      <c r="M38" s="79"/>
      <c r="N38" s="778"/>
      <c r="O38" s="123"/>
      <c r="P38" s="162"/>
    </row>
    <row r="39" spans="3:19" x14ac:dyDescent="0.25">
      <c r="C39" s="503">
        <f t="shared" si="5"/>
        <v>27</v>
      </c>
      <c r="D39" s="405" t="s">
        <v>8</v>
      </c>
      <c r="E39" s="361">
        <f t="shared" si="6"/>
        <v>0.93</v>
      </c>
      <c r="F39" s="80"/>
      <c r="G39" s="78">
        <v>0.93</v>
      </c>
      <c r="H39" s="75"/>
      <c r="I39" s="79"/>
      <c r="J39" s="77"/>
      <c r="K39" s="777"/>
      <c r="L39" s="779"/>
      <c r="M39" s="79"/>
      <c r="N39" s="778"/>
      <c r="O39" s="123"/>
      <c r="P39" s="162"/>
    </row>
    <row r="40" spans="3:19" x14ac:dyDescent="0.25">
      <c r="C40" s="503">
        <f t="shared" si="5"/>
        <v>28</v>
      </c>
      <c r="D40" s="405" t="s">
        <v>9</v>
      </c>
      <c r="E40" s="361">
        <f t="shared" si="6"/>
        <v>1.1100000000000001</v>
      </c>
      <c r="F40" s="80"/>
      <c r="G40" s="78">
        <v>1.1100000000000001</v>
      </c>
      <c r="H40" s="75"/>
      <c r="I40" s="79"/>
      <c r="J40" s="77"/>
      <c r="K40" s="777"/>
      <c r="L40" s="779"/>
      <c r="M40" s="79"/>
      <c r="N40" s="778"/>
      <c r="O40" s="123"/>
      <c r="P40" s="162"/>
    </row>
    <row r="41" spans="3:19" x14ac:dyDescent="0.25">
      <c r="C41" s="503">
        <f t="shared" si="5"/>
        <v>29</v>
      </c>
      <c r="D41" s="405" t="s">
        <v>10</v>
      </c>
      <c r="E41" s="361">
        <f t="shared" si="6"/>
        <v>0.5</v>
      </c>
      <c r="F41" s="80"/>
      <c r="G41" s="78">
        <v>0.5</v>
      </c>
      <c r="H41" s="75"/>
      <c r="I41" s="79"/>
      <c r="J41" s="77"/>
      <c r="K41" s="777"/>
      <c r="L41" s="779"/>
      <c r="M41" s="79"/>
      <c r="N41" s="778"/>
      <c r="O41" s="123"/>
      <c r="P41" s="162"/>
    </row>
    <row r="42" spans="3:19" x14ac:dyDescent="0.25">
      <c r="C42" s="503">
        <f t="shared" si="5"/>
        <v>30</v>
      </c>
      <c r="D42" s="405" t="s">
        <v>11</v>
      </c>
      <c r="E42" s="361">
        <f t="shared" si="6"/>
        <v>0.6</v>
      </c>
      <c r="F42" s="80"/>
      <c r="G42" s="78">
        <v>0.6</v>
      </c>
      <c r="H42" s="75"/>
      <c r="I42" s="79"/>
      <c r="J42" s="77"/>
      <c r="K42" s="777"/>
      <c r="L42" s="779"/>
      <c r="M42" s="79"/>
      <c r="N42" s="778"/>
      <c r="O42" s="123"/>
      <c r="P42" s="162"/>
      <c r="S42" s="177"/>
    </row>
    <row r="43" spans="3:19" x14ac:dyDescent="0.25">
      <c r="C43" s="503">
        <f t="shared" si="5"/>
        <v>31</v>
      </c>
      <c r="D43" s="367" t="s">
        <v>12</v>
      </c>
      <c r="E43" s="361">
        <f t="shared" si="6"/>
        <v>1.1399999999999999</v>
      </c>
      <c r="F43" s="80"/>
      <c r="G43" s="78">
        <v>1.1399999999999999</v>
      </c>
      <c r="H43" s="75"/>
      <c r="I43" s="79"/>
      <c r="J43" s="77"/>
      <c r="K43" s="777"/>
      <c r="L43" s="779"/>
      <c r="M43" s="79"/>
      <c r="N43" s="778"/>
      <c r="O43" s="123"/>
      <c r="P43" s="162"/>
    </row>
    <row r="44" spans="3:19" x14ac:dyDescent="0.25">
      <c r="C44" s="503">
        <f t="shared" si="5"/>
        <v>32</v>
      </c>
      <c r="D44" s="405" t="s">
        <v>610</v>
      </c>
      <c r="E44" s="361">
        <f t="shared" ref="E44:E54" si="7">G44+I44+K44+M44</f>
        <v>1.41</v>
      </c>
      <c r="F44" s="80"/>
      <c r="G44" s="78">
        <v>1.41</v>
      </c>
      <c r="H44" s="75"/>
      <c r="I44" s="79"/>
      <c r="J44" s="77"/>
      <c r="K44" s="777"/>
      <c r="L44" s="779"/>
      <c r="M44" s="79"/>
      <c r="N44" s="778"/>
      <c r="O44" s="123"/>
      <c r="P44" s="162"/>
    </row>
    <row r="45" spans="3:19" x14ac:dyDescent="0.25">
      <c r="C45" s="503">
        <f t="shared" si="5"/>
        <v>33</v>
      </c>
      <c r="D45" s="405" t="s">
        <v>14</v>
      </c>
      <c r="E45" s="361">
        <f t="shared" si="7"/>
        <v>0.74</v>
      </c>
      <c r="F45" s="80"/>
      <c r="G45" s="78">
        <v>0.74</v>
      </c>
      <c r="H45" s="75"/>
      <c r="I45" s="79"/>
      <c r="J45" s="77"/>
      <c r="K45" s="777"/>
      <c r="L45" s="779"/>
      <c r="M45" s="79"/>
      <c r="N45" s="778"/>
      <c r="O45" s="123"/>
      <c r="P45" s="162"/>
    </row>
    <row r="46" spans="3:19" x14ac:dyDescent="0.25">
      <c r="C46" s="503">
        <f t="shared" si="5"/>
        <v>34</v>
      </c>
      <c r="D46" s="405" t="s">
        <v>27</v>
      </c>
      <c r="E46" s="361">
        <f t="shared" si="7"/>
        <v>1.58</v>
      </c>
      <c r="F46" s="80"/>
      <c r="G46" s="78">
        <v>1.58</v>
      </c>
      <c r="H46" s="75"/>
      <c r="I46" s="79"/>
      <c r="J46" s="77"/>
      <c r="K46" s="777"/>
      <c r="L46" s="779"/>
      <c r="M46" s="79"/>
      <c r="N46" s="778"/>
      <c r="O46" s="123"/>
      <c r="P46" s="162"/>
    </row>
    <row r="47" spans="3:19" x14ac:dyDescent="0.25">
      <c r="C47" s="503">
        <f t="shared" si="5"/>
        <v>35</v>
      </c>
      <c r="D47" s="405" t="s">
        <v>16</v>
      </c>
      <c r="E47" s="361">
        <f t="shared" si="7"/>
        <v>0.96</v>
      </c>
      <c r="F47" s="80"/>
      <c r="G47" s="78">
        <v>0.96</v>
      </c>
      <c r="H47" s="75"/>
      <c r="I47" s="79"/>
      <c r="J47" s="77"/>
      <c r="K47" s="777"/>
      <c r="L47" s="779"/>
      <c r="M47" s="79"/>
      <c r="N47" s="778"/>
      <c r="O47" s="123"/>
      <c r="P47" s="162"/>
    </row>
    <row r="48" spans="3:19" x14ac:dyDescent="0.25">
      <c r="C48" s="503">
        <f t="shared" si="5"/>
        <v>36</v>
      </c>
      <c r="D48" s="81" t="s">
        <v>191</v>
      </c>
      <c r="E48" s="812">
        <f t="shared" si="7"/>
        <v>1.4079999999999999</v>
      </c>
      <c r="F48" s="77">
        <f t="shared" ref="F48:F61" si="8">H48+J48+L48+N48</f>
        <v>-2.2949999999999999</v>
      </c>
      <c r="G48" s="69"/>
      <c r="H48" s="75">
        <v>-1.5</v>
      </c>
      <c r="I48" s="768">
        <v>1.4079999999999999</v>
      </c>
      <c r="J48" s="769">
        <v>0.20499999999999999</v>
      </c>
      <c r="K48" s="69"/>
      <c r="L48" s="75">
        <v>-1</v>
      </c>
      <c r="M48" s="76"/>
      <c r="N48" s="77"/>
      <c r="O48" s="161"/>
      <c r="P48" s="162"/>
    </row>
    <row r="49" spans="3:16" x14ac:dyDescent="0.25">
      <c r="C49" s="503">
        <f t="shared" si="5"/>
        <v>37</v>
      </c>
      <c r="D49" s="405" t="s">
        <v>192</v>
      </c>
      <c r="E49" s="812">
        <f t="shared" si="7"/>
        <v>1.056</v>
      </c>
      <c r="F49" s="280">
        <f t="shared" si="8"/>
        <v>-4.6459999999999999</v>
      </c>
      <c r="G49" s="374"/>
      <c r="H49" s="339">
        <v>-3</v>
      </c>
      <c r="I49" s="556">
        <v>1.056</v>
      </c>
      <c r="J49" s="555">
        <v>0.154</v>
      </c>
      <c r="K49" s="374"/>
      <c r="L49" s="339">
        <v>-1.8</v>
      </c>
      <c r="M49" s="361"/>
      <c r="N49" s="280"/>
      <c r="O49" s="340"/>
      <c r="P49" s="341"/>
    </row>
    <row r="50" spans="3:16" x14ac:dyDescent="0.25">
      <c r="C50" s="503">
        <f t="shared" si="5"/>
        <v>38</v>
      </c>
      <c r="D50" s="405" t="s">
        <v>193</v>
      </c>
      <c r="E50" s="812">
        <f t="shared" si="7"/>
        <v>0.35199999999999998</v>
      </c>
      <c r="F50" s="280">
        <f t="shared" si="8"/>
        <v>-1.0489999999999999</v>
      </c>
      <c r="G50" s="374"/>
      <c r="H50" s="339">
        <v>-0.6</v>
      </c>
      <c r="I50" s="556">
        <v>0.35199999999999998</v>
      </c>
      <c r="J50" s="555">
        <v>5.0999999999999997E-2</v>
      </c>
      <c r="K50" s="374"/>
      <c r="L50" s="339">
        <v>-0.5</v>
      </c>
      <c r="M50" s="361"/>
      <c r="N50" s="280"/>
      <c r="O50" s="340"/>
      <c r="P50" s="341"/>
    </row>
    <row r="51" spans="3:16" x14ac:dyDescent="0.25">
      <c r="C51" s="503">
        <f t="shared" si="5"/>
        <v>39</v>
      </c>
      <c r="D51" s="405" t="s">
        <v>194</v>
      </c>
      <c r="E51" s="812">
        <f t="shared" si="7"/>
        <v>0.35199999999999998</v>
      </c>
      <c r="F51" s="280">
        <f t="shared" si="8"/>
        <v>-3.9489999999999998</v>
      </c>
      <c r="G51" s="374"/>
      <c r="H51" s="339">
        <v>-4</v>
      </c>
      <c r="I51" s="556">
        <v>0.35199999999999998</v>
      </c>
      <c r="J51" s="555">
        <v>5.0999999999999997E-2</v>
      </c>
      <c r="K51" s="374"/>
      <c r="L51" s="339"/>
      <c r="M51" s="361"/>
      <c r="N51" s="280"/>
      <c r="O51" s="340"/>
      <c r="P51" s="341"/>
    </row>
    <row r="52" spans="3:16" x14ac:dyDescent="0.25">
      <c r="C52" s="503">
        <f t="shared" si="5"/>
        <v>40</v>
      </c>
      <c r="D52" s="405" t="s">
        <v>527</v>
      </c>
      <c r="E52" s="812"/>
      <c r="F52" s="280">
        <f t="shared" ref="F52" si="9">H52+J52+L52+N52</f>
        <v>-4.2</v>
      </c>
      <c r="G52" s="374"/>
      <c r="H52" s="339">
        <v>-4.2</v>
      </c>
      <c r="I52" s="361"/>
      <c r="J52" s="280"/>
      <c r="K52" s="374"/>
      <c r="L52" s="339"/>
      <c r="M52" s="361"/>
      <c r="N52" s="280"/>
      <c r="O52" s="340"/>
      <c r="P52" s="341"/>
    </row>
    <row r="53" spans="3:16" x14ac:dyDescent="0.25">
      <c r="C53" s="503">
        <f t="shared" si="5"/>
        <v>41</v>
      </c>
      <c r="D53" s="405" t="s">
        <v>20</v>
      </c>
      <c r="E53" s="812">
        <f t="shared" si="7"/>
        <v>1.24</v>
      </c>
      <c r="F53" s="280"/>
      <c r="G53" s="374"/>
      <c r="H53" s="339"/>
      <c r="I53" s="556">
        <v>1.24</v>
      </c>
      <c r="J53" s="555">
        <v>1.222</v>
      </c>
      <c r="K53" s="374"/>
      <c r="L53" s="339"/>
      <c r="M53" s="361"/>
      <c r="N53" s="280"/>
      <c r="O53" s="340"/>
      <c r="P53" s="341"/>
    </row>
    <row r="54" spans="3:16" x14ac:dyDescent="0.25">
      <c r="C54" s="503">
        <f t="shared" si="5"/>
        <v>42</v>
      </c>
      <c r="D54" s="405" t="s">
        <v>21</v>
      </c>
      <c r="E54" s="812">
        <f t="shared" si="7"/>
        <v>1.24</v>
      </c>
      <c r="F54" s="280">
        <f t="shared" ref="F54" si="10">H54+J54+L54+N54</f>
        <v>-1.278</v>
      </c>
      <c r="G54" s="374"/>
      <c r="H54" s="339">
        <v>-0.7</v>
      </c>
      <c r="I54" s="361">
        <v>1.24</v>
      </c>
      <c r="J54" s="280">
        <v>1.222</v>
      </c>
      <c r="K54" s="374"/>
      <c r="L54" s="339">
        <v>-1.8</v>
      </c>
      <c r="M54" s="361"/>
      <c r="N54" s="280"/>
      <c r="O54" s="340"/>
      <c r="P54" s="341"/>
    </row>
    <row r="55" spans="3:16" x14ac:dyDescent="0.25">
      <c r="C55" s="503">
        <f t="shared" si="5"/>
        <v>43</v>
      </c>
      <c r="D55" s="563" t="s">
        <v>530</v>
      </c>
      <c r="E55" s="556">
        <f t="shared" ref="E55:E59" si="11">G55+I55+K55+M55</f>
        <v>9.5579999999999998</v>
      </c>
      <c r="F55" s="894">
        <f t="shared" ref="F55:F57" si="12">H55+J55+L55+N55</f>
        <v>-0.5</v>
      </c>
      <c r="G55" s="554">
        <v>3.1859999999999999</v>
      </c>
      <c r="H55" s="339"/>
      <c r="I55" s="812">
        <v>6.3719999999999999</v>
      </c>
      <c r="J55" s="280"/>
      <c r="K55" s="374"/>
      <c r="L55" s="339">
        <v>-0.5</v>
      </c>
      <c r="M55" s="361"/>
      <c r="N55" s="280"/>
      <c r="O55" s="340"/>
      <c r="P55" s="341"/>
    </row>
    <row r="56" spans="3:16" x14ac:dyDescent="0.25">
      <c r="C56" s="503">
        <f t="shared" si="5"/>
        <v>44</v>
      </c>
      <c r="D56" s="405" t="s">
        <v>531</v>
      </c>
      <c r="E56" s="812"/>
      <c r="F56" s="280">
        <f t="shared" si="12"/>
        <v>-0.60000000000000009</v>
      </c>
      <c r="G56" s="374"/>
      <c r="H56" s="339">
        <v>-0.2</v>
      </c>
      <c r="I56" s="361"/>
      <c r="J56" s="280"/>
      <c r="K56" s="374"/>
      <c r="L56" s="339">
        <v>-0.4</v>
      </c>
      <c r="M56" s="361"/>
      <c r="N56" s="280"/>
      <c r="O56" s="340"/>
      <c r="P56" s="341"/>
    </row>
    <row r="57" spans="3:16" x14ac:dyDescent="0.25">
      <c r="C57" s="503">
        <f t="shared" si="5"/>
        <v>45</v>
      </c>
      <c r="D57" s="405" t="s">
        <v>532</v>
      </c>
      <c r="E57" s="812"/>
      <c r="F57" s="280">
        <f t="shared" si="12"/>
        <v>-0.4</v>
      </c>
      <c r="G57" s="374"/>
      <c r="H57" s="339">
        <v>-0.4</v>
      </c>
      <c r="I57" s="361"/>
      <c r="J57" s="280"/>
      <c r="K57" s="374"/>
      <c r="L57" s="339"/>
      <c r="M57" s="361"/>
      <c r="N57" s="280"/>
      <c r="O57" s="340"/>
      <c r="P57" s="341"/>
    </row>
    <row r="58" spans="3:16" x14ac:dyDescent="0.25">
      <c r="C58" s="503">
        <f t="shared" si="5"/>
        <v>46</v>
      </c>
      <c r="D58" s="364" t="s">
        <v>22</v>
      </c>
      <c r="E58" s="812"/>
      <c r="F58" s="280">
        <f t="shared" si="8"/>
        <v>-2.5</v>
      </c>
      <c r="G58" s="374"/>
      <c r="H58" s="339">
        <v>-1.5</v>
      </c>
      <c r="I58" s="361"/>
      <c r="J58" s="280"/>
      <c r="K58" s="374"/>
      <c r="L58" s="339">
        <v>-1</v>
      </c>
      <c r="M58" s="361"/>
      <c r="N58" s="280"/>
      <c r="O58" s="340"/>
      <c r="P58" s="341"/>
    </row>
    <row r="59" spans="3:16" x14ac:dyDescent="0.25">
      <c r="C59" s="503">
        <f t="shared" si="5"/>
        <v>47</v>
      </c>
      <c r="D59" s="408" t="s">
        <v>523</v>
      </c>
      <c r="E59" s="812">
        <f t="shared" si="11"/>
        <v>1.056</v>
      </c>
      <c r="F59" s="280">
        <f t="shared" si="8"/>
        <v>-0.94599999999999995</v>
      </c>
      <c r="G59" s="374"/>
      <c r="H59" s="339">
        <v>-0.7</v>
      </c>
      <c r="I59" s="556">
        <v>1.056</v>
      </c>
      <c r="J59" s="555">
        <v>0.154</v>
      </c>
      <c r="K59" s="374"/>
      <c r="L59" s="339">
        <v>-0.4</v>
      </c>
      <c r="M59" s="361"/>
      <c r="N59" s="280"/>
      <c r="O59" s="340"/>
      <c r="P59" s="341"/>
    </row>
    <row r="60" spans="3:16" x14ac:dyDescent="0.25">
      <c r="C60" s="503">
        <f t="shared" si="5"/>
        <v>48</v>
      </c>
      <c r="D60" s="364" t="s">
        <v>522</v>
      </c>
      <c r="E60" s="812"/>
      <c r="F60" s="280">
        <f t="shared" si="8"/>
        <v>-0.3</v>
      </c>
      <c r="G60" s="387"/>
      <c r="H60" s="856">
        <v>-0.3</v>
      </c>
      <c r="I60" s="361"/>
      <c r="J60" s="280"/>
      <c r="K60" s="374"/>
      <c r="L60" s="339"/>
      <c r="M60" s="361"/>
      <c r="N60" s="280"/>
      <c r="O60" s="391"/>
      <c r="P60" s="392"/>
    </row>
    <row r="61" spans="3:16" x14ac:dyDescent="0.25">
      <c r="C61" s="503">
        <f t="shared" si="5"/>
        <v>49</v>
      </c>
      <c r="D61" s="367" t="s">
        <v>68</v>
      </c>
      <c r="E61" s="361">
        <f t="shared" ref="E61:E63" si="13">G61+I61+K61+M61</f>
        <v>1.1360000000000001</v>
      </c>
      <c r="F61" s="280">
        <f t="shared" si="8"/>
        <v>-0.89900000000000002</v>
      </c>
      <c r="G61" s="387">
        <v>0.78400000000000003</v>
      </c>
      <c r="H61" s="856">
        <v>-0.75</v>
      </c>
      <c r="I61" s="556">
        <v>0.35199999999999998</v>
      </c>
      <c r="J61" s="555">
        <v>5.0999999999999997E-2</v>
      </c>
      <c r="K61" s="374"/>
      <c r="L61" s="339">
        <v>-0.2</v>
      </c>
      <c r="M61" s="361"/>
      <c r="N61" s="280"/>
      <c r="O61" s="391"/>
      <c r="P61" s="392"/>
    </row>
    <row r="62" spans="3:16" x14ac:dyDescent="0.25">
      <c r="C62" s="503">
        <f t="shared" si="5"/>
        <v>50</v>
      </c>
      <c r="D62" s="367" t="s">
        <v>112</v>
      </c>
      <c r="E62" s="361"/>
      <c r="F62" s="280">
        <f t="shared" ref="F62:F68" si="14">H62+J62+L62+N62</f>
        <v>-0.9</v>
      </c>
      <c r="G62" s="387"/>
      <c r="H62" s="856">
        <v>-0.4</v>
      </c>
      <c r="I62" s="361"/>
      <c r="J62" s="280"/>
      <c r="K62" s="374"/>
      <c r="L62" s="339">
        <v>-0.5</v>
      </c>
      <c r="M62" s="361"/>
      <c r="N62" s="280"/>
      <c r="O62" s="391"/>
      <c r="P62" s="392"/>
    </row>
    <row r="63" spans="3:16" x14ac:dyDescent="0.25">
      <c r="C63" s="503">
        <f t="shared" si="5"/>
        <v>51</v>
      </c>
      <c r="D63" s="557" t="s">
        <v>33</v>
      </c>
      <c r="E63" s="556">
        <f t="shared" si="13"/>
        <v>4</v>
      </c>
      <c r="F63" s="555"/>
      <c r="G63" s="788">
        <v>4</v>
      </c>
      <c r="H63" s="834"/>
      <c r="I63" s="361"/>
      <c r="J63" s="280"/>
      <c r="K63" s="374"/>
      <c r="L63" s="339"/>
      <c r="M63" s="361"/>
      <c r="N63" s="280"/>
      <c r="O63" s="391"/>
      <c r="P63" s="392"/>
    </row>
    <row r="64" spans="3:16" x14ac:dyDescent="0.25">
      <c r="C64" s="503">
        <f t="shared" si="5"/>
        <v>52</v>
      </c>
      <c r="D64" s="367" t="s">
        <v>67</v>
      </c>
      <c r="E64" s="361">
        <f t="shared" ref="E64:E69" si="15">G64+I64+K64+M64</f>
        <v>3.988</v>
      </c>
      <c r="F64" s="280">
        <f t="shared" si="14"/>
        <v>-2</v>
      </c>
      <c r="G64" s="387">
        <v>3.988</v>
      </c>
      <c r="H64" s="856">
        <v>-2</v>
      </c>
      <c r="I64" s="361"/>
      <c r="J64" s="280"/>
      <c r="K64" s="374"/>
      <c r="L64" s="339"/>
      <c r="M64" s="361"/>
      <c r="N64" s="280"/>
      <c r="O64" s="391"/>
      <c r="P64" s="392"/>
    </row>
    <row r="65" spans="3:16" x14ac:dyDescent="0.25">
      <c r="C65" s="503">
        <f t="shared" si="5"/>
        <v>53</v>
      </c>
      <c r="D65" s="367" t="s">
        <v>525</v>
      </c>
      <c r="E65" s="361">
        <f t="shared" si="15"/>
        <v>1.2190000000000001</v>
      </c>
      <c r="F65" s="280">
        <f t="shared" si="14"/>
        <v>-0.3</v>
      </c>
      <c r="G65" s="387">
        <v>1.2190000000000001</v>
      </c>
      <c r="H65" s="856">
        <v>-0.3</v>
      </c>
      <c r="I65" s="361"/>
      <c r="J65" s="280"/>
      <c r="K65" s="374"/>
      <c r="L65" s="339"/>
      <c r="M65" s="361"/>
      <c r="N65" s="280"/>
      <c r="O65" s="391"/>
      <c r="P65" s="392"/>
    </row>
    <row r="66" spans="3:16" x14ac:dyDescent="0.25">
      <c r="C66" s="503">
        <f t="shared" si="5"/>
        <v>54</v>
      </c>
      <c r="D66" s="367" t="s">
        <v>607</v>
      </c>
      <c r="E66" s="361"/>
      <c r="F66" s="280"/>
      <c r="G66" s="387"/>
      <c r="H66" s="856"/>
      <c r="I66" s="556">
        <v>6.2</v>
      </c>
      <c r="J66" s="555">
        <v>6.11</v>
      </c>
      <c r="K66" s="374"/>
      <c r="L66" s="339"/>
      <c r="M66" s="361"/>
      <c r="N66" s="280"/>
      <c r="O66" s="391"/>
      <c r="P66" s="392"/>
    </row>
    <row r="67" spans="3:16" x14ac:dyDescent="0.25">
      <c r="C67" s="503">
        <f t="shared" si="5"/>
        <v>55</v>
      </c>
      <c r="D67" s="367" t="s">
        <v>533</v>
      </c>
      <c r="E67" s="361">
        <f t="shared" si="15"/>
        <v>61.835000000000008</v>
      </c>
      <c r="F67" s="280">
        <f t="shared" si="14"/>
        <v>58.900999999999996</v>
      </c>
      <c r="G67" s="387">
        <v>22.196000000000002</v>
      </c>
      <c r="H67" s="856">
        <v>20.321000000000002</v>
      </c>
      <c r="I67" s="361"/>
      <c r="J67" s="280"/>
      <c r="K67" s="374">
        <v>39.139000000000003</v>
      </c>
      <c r="L67" s="339">
        <v>38.58</v>
      </c>
      <c r="M67" s="361">
        <v>0.5</v>
      </c>
      <c r="N67" s="280"/>
      <c r="O67" s="391"/>
      <c r="P67" s="392"/>
    </row>
    <row r="68" spans="3:16" x14ac:dyDescent="0.25">
      <c r="C68" s="503">
        <f t="shared" si="5"/>
        <v>56</v>
      </c>
      <c r="D68" s="367" t="s">
        <v>526</v>
      </c>
      <c r="E68" s="361">
        <f t="shared" si="15"/>
        <v>-61.835000000000008</v>
      </c>
      <c r="F68" s="280">
        <f t="shared" si="14"/>
        <v>-75.075999999999993</v>
      </c>
      <c r="G68" s="387">
        <v>-22.196000000000002</v>
      </c>
      <c r="H68" s="856">
        <v>-30.471</v>
      </c>
      <c r="I68" s="361"/>
      <c r="J68" s="280"/>
      <c r="K68" s="374">
        <v>-39.139000000000003</v>
      </c>
      <c r="L68" s="339">
        <v>-44.604999999999997</v>
      </c>
      <c r="M68" s="361">
        <v>-0.5</v>
      </c>
      <c r="N68" s="280"/>
      <c r="O68" s="391"/>
      <c r="P68" s="392"/>
    </row>
    <row r="69" spans="3:16" ht="13.8" thickBot="1" x14ac:dyDescent="0.3">
      <c r="C69" s="503">
        <f t="shared" si="5"/>
        <v>57</v>
      </c>
      <c r="D69" s="47" t="s">
        <v>528</v>
      </c>
      <c r="E69" s="49">
        <f t="shared" si="15"/>
        <v>0.83799999999999997</v>
      </c>
      <c r="F69" s="439"/>
      <c r="G69" s="387">
        <v>0.83799999999999997</v>
      </c>
      <c r="H69" s="856"/>
      <c r="I69" s="49"/>
      <c r="J69" s="439"/>
      <c r="K69" s="374"/>
      <c r="L69" s="339"/>
      <c r="M69" s="49"/>
      <c r="N69" s="439"/>
      <c r="O69" s="112"/>
      <c r="P69" s="397"/>
    </row>
    <row r="70" spans="3:16" ht="13.8" thickBot="1" x14ac:dyDescent="0.3">
      <c r="C70" s="503">
        <f t="shared" si="5"/>
        <v>58</v>
      </c>
      <c r="D70" s="167" t="s">
        <v>37</v>
      </c>
      <c r="E70" s="613">
        <f>G70+I70+K70+M70+O70</f>
        <v>100.44097000000001</v>
      </c>
      <c r="F70" s="57">
        <f t="shared" ref="F70" si="16">+H70+J70+L70+N70</f>
        <v>-90.774999999999977</v>
      </c>
      <c r="G70" s="56">
        <f>G17+G20+G28+SUM(G33:G69)+G13</f>
        <v>55.02</v>
      </c>
      <c r="H70" s="57">
        <f>H17+H20+H28+SUM(H33:H69)</f>
        <v>-35.699999999999996</v>
      </c>
      <c r="I70" s="613">
        <f>I13+I17+I23+I28+I37+I48+I49+I50+I51+I53+I54+I55+I59+I61+I66</f>
        <v>25.420970000000004</v>
      </c>
      <c r="J70" s="56">
        <f>J13+J17+J23+J28+J37+J48+J49+J50+J51+J53+J54+J55+J59+J61+J66+J33</f>
        <v>-40.949999999999989</v>
      </c>
      <c r="K70" s="56"/>
      <c r="L70" s="57">
        <f>L17+L20+L28+SUM(L33:L69)</f>
        <v>-14.125</v>
      </c>
      <c r="M70" s="56">
        <f>M17+M20+M28+SUM(M33:M69)</f>
        <v>20</v>
      </c>
      <c r="N70" s="57"/>
      <c r="O70" s="56"/>
      <c r="P70" s="57"/>
    </row>
    <row r="71" spans="3:16" x14ac:dyDescent="0.25">
      <c r="C71" s="290"/>
    </row>
    <row r="72" spans="3:16" x14ac:dyDescent="0.25">
      <c r="C72" s="291"/>
      <c r="E72" s="771"/>
      <c r="F72" s="6" t="s">
        <v>608</v>
      </c>
      <c r="G72" s="177"/>
      <c r="I72" s="200"/>
    </row>
    <row r="73" spans="3:16" x14ac:dyDescent="0.25">
      <c r="C73" s="291"/>
      <c r="D73" s="5" t="s">
        <v>69</v>
      </c>
      <c r="F73" s="200"/>
      <c r="J73" s="177"/>
    </row>
    <row r="74" spans="3:16" ht="26.4" x14ac:dyDescent="0.25">
      <c r="C74" s="218"/>
      <c r="D74" s="175" t="s">
        <v>184</v>
      </c>
      <c r="G74" s="200"/>
    </row>
    <row r="75" spans="3:16" x14ac:dyDescent="0.25">
      <c r="C75" s="218"/>
      <c r="D75" s="174" t="s">
        <v>196</v>
      </c>
    </row>
    <row r="76" spans="3:16" x14ac:dyDescent="0.25">
      <c r="D76" s="5" t="s">
        <v>70</v>
      </c>
      <c r="G76" s="177"/>
    </row>
    <row r="77" spans="3:16" x14ac:dyDescent="0.25">
      <c r="D77" s="6" t="s">
        <v>502</v>
      </c>
    </row>
  </sheetData>
  <mergeCells count="13">
    <mergeCell ref="O11:P11"/>
    <mergeCell ref="C11:C12"/>
    <mergeCell ref="D11:D12"/>
    <mergeCell ref="E11:F11"/>
    <mergeCell ref="G2:H2"/>
    <mergeCell ref="D7:J7"/>
    <mergeCell ref="E8:H8"/>
    <mergeCell ref="G11:H11"/>
    <mergeCell ref="I11:J11"/>
    <mergeCell ref="J4:N4"/>
    <mergeCell ref="K5:M5"/>
    <mergeCell ref="K11:L11"/>
    <mergeCell ref="M11:N11"/>
  </mergeCells>
  <pageMargins left="3.937007874015748E-2" right="3.937007874015748E-2" top="0.35433070866141736" bottom="0.19685039370078741" header="0.31496062992125984" footer="0.31496062992125984"/>
  <pageSetup paperSize="9" scale="88" fitToHeight="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T88"/>
  <sheetViews>
    <sheetView topLeftCell="A40" zoomScale="96" zoomScaleNormal="96" workbookViewId="0">
      <selection activeCell="Q72" sqref="Q72"/>
    </sheetView>
  </sheetViews>
  <sheetFormatPr defaultRowHeight="15" customHeight="1" x14ac:dyDescent="0.25"/>
  <cols>
    <col min="1" max="1" width="5.6640625" customWidth="1"/>
    <col min="2" max="2" width="54.6640625" customWidth="1"/>
    <col min="3" max="3" width="11.5546875" customWidth="1"/>
    <col min="4" max="4" width="11.44140625" customWidth="1"/>
    <col min="5" max="5" width="11.5546875" customWidth="1"/>
    <col min="6" max="6" width="10.6640625" customWidth="1"/>
    <col min="7" max="7" width="11.6640625" customWidth="1"/>
    <col min="8" max="8" width="9.88671875" customWidth="1"/>
    <col min="9" max="9" width="11.33203125" customWidth="1"/>
    <col min="10" max="10" width="10.6640625" customWidth="1"/>
    <col min="11" max="11" width="10.109375" customWidth="1"/>
    <col min="12" max="12" width="10.88671875" customWidth="1"/>
    <col min="13" max="13" width="11.109375" customWidth="1"/>
    <col min="14" max="14" width="9.5546875" bestFit="1" customWidth="1"/>
  </cols>
  <sheetData>
    <row r="1" spans="1:18" ht="15" customHeight="1" x14ac:dyDescent="0.25">
      <c r="H1" s="976"/>
      <c r="I1" s="977"/>
      <c r="J1" s="977"/>
      <c r="K1" s="977"/>
      <c r="L1" s="977"/>
      <c r="M1" s="171"/>
    </row>
    <row r="2" spans="1:18" ht="15" customHeight="1" x14ac:dyDescent="0.3">
      <c r="B2" s="2" t="s">
        <v>378</v>
      </c>
      <c r="C2" s="2"/>
      <c r="D2" s="2"/>
      <c r="E2" s="2"/>
      <c r="F2" s="2"/>
      <c r="G2" s="2"/>
    </row>
    <row r="3" spans="1:18" ht="15" customHeight="1" x14ac:dyDescent="0.3">
      <c r="B3" s="2"/>
      <c r="C3" s="2"/>
      <c r="D3" s="2"/>
      <c r="E3" s="2"/>
      <c r="F3" s="2"/>
      <c r="G3" s="2"/>
    </row>
    <row r="4" spans="1:18" ht="15" customHeight="1" x14ac:dyDescent="0.3">
      <c r="B4" s="6"/>
      <c r="C4" s="2"/>
      <c r="D4" s="2"/>
      <c r="E4" s="2"/>
      <c r="F4" s="2"/>
    </row>
    <row r="5" spans="1:18" ht="15" customHeight="1" x14ac:dyDescent="0.3">
      <c r="I5" s="2" t="s">
        <v>521</v>
      </c>
      <c r="J5" s="2"/>
      <c r="K5" s="2"/>
      <c r="L5" s="2"/>
      <c r="M5" s="2"/>
    </row>
    <row r="7" spans="1:18" ht="15" customHeight="1" thickBot="1" x14ac:dyDescent="0.3">
      <c r="A7" s="171"/>
      <c r="B7" s="171"/>
      <c r="C7" s="171"/>
      <c r="D7" s="171"/>
      <c r="E7" s="171"/>
      <c r="F7" s="171"/>
      <c r="G7" s="171"/>
      <c r="H7" s="171"/>
      <c r="I7" s="172"/>
      <c r="J7" s="173" t="s">
        <v>520</v>
      </c>
      <c r="K7" s="173"/>
      <c r="L7" s="171"/>
    </row>
    <row r="8" spans="1:18" ht="15" customHeight="1" x14ac:dyDescent="0.25">
      <c r="A8" s="972"/>
      <c r="B8" s="974" t="s">
        <v>39</v>
      </c>
      <c r="C8" s="964" t="s">
        <v>40</v>
      </c>
      <c r="D8" s="965"/>
      <c r="E8" s="964" t="s">
        <v>42</v>
      </c>
      <c r="F8" s="965"/>
      <c r="G8" s="964" t="s">
        <v>197</v>
      </c>
      <c r="H8" s="965"/>
      <c r="I8" s="964" t="s">
        <v>195</v>
      </c>
      <c r="J8" s="965"/>
      <c r="K8" s="964" t="s">
        <v>44</v>
      </c>
      <c r="L8" s="965"/>
      <c r="M8" s="958" t="s">
        <v>501</v>
      </c>
      <c r="N8" s="959"/>
    </row>
    <row r="9" spans="1:18" ht="39" customHeight="1" thickBot="1" x14ac:dyDescent="0.3">
      <c r="A9" s="973"/>
      <c r="B9" s="975"/>
      <c r="C9" s="206" t="s">
        <v>40</v>
      </c>
      <c r="D9" s="207" t="s">
        <v>463</v>
      </c>
      <c r="E9" s="208" t="s">
        <v>40</v>
      </c>
      <c r="F9" s="209" t="s">
        <v>463</v>
      </c>
      <c r="G9" s="208" t="s">
        <v>40</v>
      </c>
      <c r="H9" s="209" t="s">
        <v>463</v>
      </c>
      <c r="I9" s="208" t="s">
        <v>40</v>
      </c>
      <c r="J9" s="209" t="s">
        <v>463</v>
      </c>
      <c r="K9" s="210" t="s">
        <v>40</v>
      </c>
      <c r="L9" s="209" t="s">
        <v>463</v>
      </c>
      <c r="M9" s="342" t="s">
        <v>40</v>
      </c>
      <c r="N9" s="343" t="s">
        <v>463</v>
      </c>
    </row>
    <row r="10" spans="1:18" ht="34.5" customHeight="1" thickBot="1" x14ac:dyDescent="0.3">
      <c r="A10" s="435">
        <v>1</v>
      </c>
      <c r="B10" s="63" t="s">
        <v>74</v>
      </c>
      <c r="C10" s="54">
        <f>E10+G10+I10+K10+M10</f>
        <v>29.978270000000002</v>
      </c>
      <c r="D10" s="57">
        <f>F10+H10+J10+L10+N10</f>
        <v>-4.2</v>
      </c>
      <c r="E10" s="56">
        <f>E11+E15</f>
        <v>29.834000000000003</v>
      </c>
      <c r="F10" s="57">
        <f t="shared" ref="F10:G10" si="0">F11+F15</f>
        <v>-0.5</v>
      </c>
      <c r="G10" s="613">
        <f t="shared" si="0"/>
        <v>0.14427000000000001</v>
      </c>
      <c r="H10" s="57">
        <f t="shared" ref="H10" si="1">+H15</f>
        <v>-3.7</v>
      </c>
      <c r="I10" s="55"/>
      <c r="J10" s="57"/>
      <c r="K10" s="55"/>
      <c r="L10" s="57"/>
      <c r="M10" s="55"/>
      <c r="N10" s="57"/>
    </row>
    <row r="11" spans="1:18" ht="15" customHeight="1" x14ac:dyDescent="0.25">
      <c r="A11" s="854">
        <v>2</v>
      </c>
      <c r="B11" s="560" t="s">
        <v>75</v>
      </c>
      <c r="C11" s="122">
        <f t="shared" ref="C11:C14" si="2">E11+G11+I11+K11+M11</f>
        <v>29.978270000000002</v>
      </c>
      <c r="D11" s="362"/>
      <c r="E11" s="69">
        <f>E12+E13+E14</f>
        <v>29.834000000000003</v>
      </c>
      <c r="F11" s="75">
        <f t="shared" ref="F11:G11" si="3">F12+F13+F14</f>
        <v>0</v>
      </c>
      <c r="G11" s="428">
        <f t="shared" si="3"/>
        <v>0.14427000000000001</v>
      </c>
      <c r="H11" s="362"/>
      <c r="I11" s="69"/>
      <c r="J11" s="75"/>
      <c r="K11" s="122"/>
      <c r="L11" s="362"/>
      <c r="M11" s="122"/>
      <c r="N11" s="362"/>
      <c r="P11" s="772"/>
      <c r="Q11" s="6" t="s">
        <v>608</v>
      </c>
      <c r="R11" s="177"/>
    </row>
    <row r="12" spans="1:18" ht="15.75" customHeight="1" x14ac:dyDescent="0.25">
      <c r="A12" s="851">
        <f>A11+1</f>
        <v>3</v>
      </c>
      <c r="B12" s="852" t="s">
        <v>25</v>
      </c>
      <c r="C12" s="556">
        <f t="shared" si="2"/>
        <v>11.84327</v>
      </c>
      <c r="D12" s="555"/>
      <c r="E12" s="780">
        <v>11.699</v>
      </c>
      <c r="F12" s="339"/>
      <c r="G12" s="875">
        <v>0.14427000000000001</v>
      </c>
      <c r="H12" s="280"/>
      <c r="I12" s="374"/>
      <c r="J12" s="339"/>
      <c r="K12" s="361"/>
      <c r="L12" s="280"/>
      <c r="M12" s="361"/>
      <c r="N12" s="280"/>
    </row>
    <row r="13" spans="1:18" ht="15" customHeight="1" x14ac:dyDescent="0.25">
      <c r="A13" s="851">
        <f t="shared" ref="A13:A80" si="4">A12+1</f>
        <v>4</v>
      </c>
      <c r="B13" s="852" t="s">
        <v>569</v>
      </c>
      <c r="C13" s="556">
        <f t="shared" si="2"/>
        <v>6.4850000000000003</v>
      </c>
      <c r="D13" s="555"/>
      <c r="E13" s="781">
        <v>6.4850000000000003</v>
      </c>
      <c r="F13" s="339"/>
      <c r="G13" s="361"/>
      <c r="H13" s="280"/>
      <c r="I13" s="374"/>
      <c r="J13" s="339"/>
      <c r="K13" s="361"/>
      <c r="L13" s="280"/>
      <c r="M13" s="361"/>
      <c r="N13" s="280"/>
    </row>
    <row r="14" spans="1:18" ht="38.25" customHeight="1" x14ac:dyDescent="0.25">
      <c r="A14" s="851">
        <f t="shared" si="4"/>
        <v>5</v>
      </c>
      <c r="B14" s="853" t="s">
        <v>570</v>
      </c>
      <c r="C14" s="556">
        <f t="shared" si="2"/>
        <v>11.65</v>
      </c>
      <c r="D14" s="555"/>
      <c r="E14" s="840">
        <v>11.65</v>
      </c>
      <c r="F14" s="339"/>
      <c r="G14" s="361"/>
      <c r="H14" s="280"/>
      <c r="I14" s="374"/>
      <c r="J14" s="339"/>
      <c r="K14" s="361"/>
      <c r="L14" s="280"/>
      <c r="M14" s="361"/>
      <c r="N14" s="280"/>
    </row>
    <row r="15" spans="1:18" ht="15" customHeight="1" thickBot="1" x14ac:dyDescent="0.3">
      <c r="A15" s="867">
        <f t="shared" si="4"/>
        <v>6</v>
      </c>
      <c r="B15" s="121" t="s">
        <v>1</v>
      </c>
      <c r="C15" s="872"/>
      <c r="D15" s="873">
        <f t="shared" ref="D15" si="5">F15+H15+J15+L15</f>
        <v>-4.2</v>
      </c>
      <c r="E15" s="870"/>
      <c r="F15" s="75">
        <v>-0.5</v>
      </c>
      <c r="G15" s="872"/>
      <c r="H15" s="376">
        <v>-3.7</v>
      </c>
      <c r="I15" s="874"/>
      <c r="J15" s="876"/>
      <c r="K15" s="423"/>
      <c r="L15" s="425"/>
      <c r="M15" s="424"/>
      <c r="N15" s="410"/>
    </row>
    <row r="16" spans="1:18" ht="34.5" customHeight="1" thickBot="1" x14ac:dyDescent="0.3">
      <c r="A16" s="62">
        <f t="shared" si="4"/>
        <v>7</v>
      </c>
      <c r="B16" s="63" t="s">
        <v>94</v>
      </c>
      <c r="C16" s="871">
        <f t="shared" ref="C16:C17" si="6">E16+G16+I16+K16</f>
        <v>22.207100000000004</v>
      </c>
      <c r="D16" s="416">
        <f t="shared" ref="D16" si="7">F16+H16+J16+L16</f>
        <v>-35.255000000000003</v>
      </c>
      <c r="E16" s="432">
        <f>E17+SUM(E22:E45)</f>
        <v>8.9511000000000021</v>
      </c>
      <c r="F16" s="284">
        <f>F17+SUM(F22:F45)</f>
        <v>-30.35</v>
      </c>
      <c r="G16" s="284">
        <f t="shared" ref="G16:H16" si="8">G17+SUM(G22:G45)</f>
        <v>13.256</v>
      </c>
      <c r="H16" s="284">
        <f t="shared" si="8"/>
        <v>9.2200000000000006</v>
      </c>
      <c r="I16" s="283"/>
      <c r="J16" s="284">
        <f>J17+SUM(J22:J44)</f>
        <v>-14.125</v>
      </c>
      <c r="K16" s="283"/>
      <c r="L16" s="284"/>
      <c r="M16" s="283"/>
      <c r="N16" s="284"/>
    </row>
    <row r="17" spans="1:14" ht="15" customHeight="1" x14ac:dyDescent="0.25">
      <c r="A17" s="854">
        <f t="shared" si="4"/>
        <v>8</v>
      </c>
      <c r="B17" s="247" t="s">
        <v>189</v>
      </c>
      <c r="C17" s="838">
        <f t="shared" si="6"/>
        <v>-15.017899999999999</v>
      </c>
      <c r="D17" s="385"/>
      <c r="E17" s="381">
        <f>E18+E19+E20+E21</f>
        <v>-8.6458999999999993</v>
      </c>
      <c r="F17" s="382"/>
      <c r="G17" s="380">
        <f t="shared" ref="G17" si="9">G19</f>
        <v>-6.3719999999999999</v>
      </c>
      <c r="H17" s="442"/>
      <c r="I17" s="381"/>
      <c r="J17" s="382"/>
      <c r="K17" s="370"/>
      <c r="L17" s="371"/>
      <c r="M17" s="395"/>
      <c r="N17" s="396"/>
    </row>
    <row r="18" spans="1:14" ht="15" customHeight="1" x14ac:dyDescent="0.25">
      <c r="A18" s="851">
        <f t="shared" si="4"/>
        <v>9</v>
      </c>
      <c r="B18" s="846" t="s">
        <v>529</v>
      </c>
      <c r="C18" s="383">
        <f t="shared" ref="C18:C19" si="10">+E18+G18+I18+K18</f>
        <v>-11.911</v>
      </c>
      <c r="D18" s="311"/>
      <c r="E18" s="383">
        <v>-11.911</v>
      </c>
      <c r="F18" s="378"/>
      <c r="G18" s="312"/>
      <c r="H18" s="311"/>
      <c r="I18" s="383"/>
      <c r="J18" s="378"/>
      <c r="K18" s="312"/>
      <c r="L18" s="311"/>
      <c r="M18" s="312"/>
      <c r="N18" s="311"/>
    </row>
    <row r="19" spans="1:14" ht="51.75" customHeight="1" x14ac:dyDescent="0.25">
      <c r="A19" s="851">
        <f t="shared" si="4"/>
        <v>10</v>
      </c>
      <c r="B19" s="617" t="s">
        <v>493</v>
      </c>
      <c r="C19" s="358">
        <f t="shared" si="10"/>
        <v>-6.3719999999999999</v>
      </c>
      <c r="D19" s="386"/>
      <c r="E19" s="384"/>
      <c r="F19" s="440"/>
      <c r="G19" s="289">
        <v>-6.3719999999999999</v>
      </c>
      <c r="H19" s="386"/>
      <c r="I19" s="441"/>
      <c r="J19" s="107"/>
      <c r="K19" s="286"/>
      <c r="L19" s="285"/>
      <c r="M19" s="161"/>
      <c r="N19" s="162"/>
    </row>
    <row r="20" spans="1:14" ht="27.75" customHeight="1" x14ac:dyDescent="0.25">
      <c r="A20" s="851">
        <f t="shared" si="4"/>
        <v>11</v>
      </c>
      <c r="B20" s="847" t="s">
        <v>376</v>
      </c>
      <c r="C20" s="839">
        <f>E20+G20+I20+K20</f>
        <v>1.2650999999999999</v>
      </c>
      <c r="D20" s="438"/>
      <c r="E20" s="437">
        <v>1.2650999999999999</v>
      </c>
      <c r="F20" s="378"/>
      <c r="G20" s="289"/>
      <c r="H20" s="386"/>
      <c r="I20" s="441"/>
      <c r="J20" s="107"/>
      <c r="K20" s="286"/>
      <c r="L20" s="285"/>
      <c r="M20" s="161"/>
      <c r="N20" s="162"/>
    </row>
    <row r="21" spans="1:14" ht="15.75" customHeight="1" x14ac:dyDescent="0.25">
      <c r="A21" s="851">
        <f t="shared" si="4"/>
        <v>12</v>
      </c>
      <c r="B21" s="848" t="s">
        <v>571</v>
      </c>
      <c r="C21" s="840">
        <f>E21+G21+I21+K21</f>
        <v>2</v>
      </c>
      <c r="D21" s="549"/>
      <c r="E21" s="566">
        <v>2</v>
      </c>
      <c r="F21" s="378"/>
      <c r="G21" s="289"/>
      <c r="H21" s="386"/>
      <c r="I21" s="441"/>
      <c r="J21" s="107"/>
      <c r="K21" s="286"/>
      <c r="L21" s="285"/>
      <c r="M21" s="161"/>
      <c r="N21" s="162"/>
    </row>
    <row r="22" spans="1:14" ht="15" customHeight="1" x14ac:dyDescent="0.25">
      <c r="A22" s="851">
        <f t="shared" si="4"/>
        <v>13</v>
      </c>
      <c r="B22" s="405" t="s">
        <v>191</v>
      </c>
      <c r="C22" s="358"/>
      <c r="D22" s="282">
        <f t="shared" ref="D22:D25" si="11">+F22+H22+J22+L22</f>
        <v>-2.2949999999999999</v>
      </c>
      <c r="E22" s="358"/>
      <c r="F22" s="363">
        <v>-1.5</v>
      </c>
      <c r="G22" s="76">
        <v>1.4079999999999999</v>
      </c>
      <c r="H22" s="77">
        <v>0.20499999999999999</v>
      </c>
      <c r="I22" s="69"/>
      <c r="J22" s="75">
        <v>-1</v>
      </c>
      <c r="K22" s="359"/>
      <c r="L22" s="360"/>
      <c r="M22" s="340"/>
      <c r="N22" s="341"/>
    </row>
    <row r="23" spans="1:14" ht="15" customHeight="1" x14ac:dyDescent="0.25">
      <c r="A23" s="851">
        <f t="shared" si="4"/>
        <v>14</v>
      </c>
      <c r="B23" s="560" t="s">
        <v>192</v>
      </c>
      <c r="C23" s="841"/>
      <c r="D23" s="360">
        <f t="shared" si="11"/>
        <v>-4.6459999999999999</v>
      </c>
      <c r="E23" s="372"/>
      <c r="F23" s="895">
        <v>-3</v>
      </c>
      <c r="G23" s="361">
        <v>1.056</v>
      </c>
      <c r="H23" s="280">
        <v>0.154</v>
      </c>
      <c r="I23" s="374"/>
      <c r="J23" s="339">
        <v>-1.8</v>
      </c>
      <c r="K23" s="359"/>
      <c r="L23" s="360"/>
      <c r="M23" s="340"/>
      <c r="N23" s="341"/>
    </row>
    <row r="24" spans="1:14" ht="15" customHeight="1" x14ac:dyDescent="0.25">
      <c r="A24" s="851">
        <f t="shared" si="4"/>
        <v>15</v>
      </c>
      <c r="B24" s="849" t="s">
        <v>193</v>
      </c>
      <c r="C24" s="841"/>
      <c r="D24" s="360">
        <f t="shared" si="11"/>
        <v>-1.0489999999999999</v>
      </c>
      <c r="E24" s="372"/>
      <c r="F24" s="895">
        <v>-0.6</v>
      </c>
      <c r="G24" s="361">
        <v>0.35199999999999998</v>
      </c>
      <c r="H24" s="280">
        <v>5.0999999999999997E-2</v>
      </c>
      <c r="I24" s="374"/>
      <c r="J24" s="339">
        <v>-0.5</v>
      </c>
      <c r="K24" s="359"/>
      <c r="L24" s="360"/>
      <c r="M24" s="340"/>
      <c r="N24" s="341"/>
    </row>
    <row r="25" spans="1:14" ht="15" customHeight="1" x14ac:dyDescent="0.25">
      <c r="A25" s="851">
        <f t="shared" si="4"/>
        <v>16</v>
      </c>
      <c r="B25" s="849" t="s">
        <v>194</v>
      </c>
      <c r="C25" s="841"/>
      <c r="D25" s="360">
        <f t="shared" si="11"/>
        <v>-3.9489999999999998</v>
      </c>
      <c r="E25" s="372"/>
      <c r="F25" s="895">
        <v>-4</v>
      </c>
      <c r="G25" s="361">
        <v>0.35199999999999998</v>
      </c>
      <c r="H25" s="280">
        <v>5.0999999999999997E-2</v>
      </c>
      <c r="I25" s="374"/>
      <c r="J25" s="339"/>
      <c r="K25" s="359"/>
      <c r="L25" s="360"/>
      <c r="M25" s="340"/>
      <c r="N25" s="341"/>
    </row>
    <row r="26" spans="1:14" ht="15" customHeight="1" x14ac:dyDescent="0.25">
      <c r="A26" s="851">
        <f t="shared" si="4"/>
        <v>17</v>
      </c>
      <c r="B26" s="849" t="s">
        <v>527</v>
      </c>
      <c r="C26" s="841"/>
      <c r="D26" s="360">
        <f t="shared" ref="D26" si="12">+F26+H26+J26+L26</f>
        <v>-4.2</v>
      </c>
      <c r="E26" s="372"/>
      <c r="F26" s="895">
        <v>-4.2</v>
      </c>
      <c r="G26" s="361"/>
      <c r="H26" s="280"/>
      <c r="I26" s="374"/>
      <c r="J26" s="339"/>
      <c r="K26" s="359"/>
      <c r="L26" s="360"/>
      <c r="M26" s="340"/>
      <c r="N26" s="341"/>
    </row>
    <row r="27" spans="1:14" ht="15" customHeight="1" x14ac:dyDescent="0.25">
      <c r="A27" s="851">
        <f t="shared" si="4"/>
        <v>18</v>
      </c>
      <c r="B27" s="364" t="s">
        <v>20</v>
      </c>
      <c r="C27" s="841"/>
      <c r="D27" s="360"/>
      <c r="E27" s="372"/>
      <c r="F27" s="895"/>
      <c r="G27" s="361">
        <v>1.24</v>
      </c>
      <c r="H27" s="280">
        <v>1.222</v>
      </c>
      <c r="I27" s="374"/>
      <c r="J27" s="339"/>
      <c r="K27" s="359"/>
      <c r="L27" s="360"/>
      <c r="M27" s="340"/>
      <c r="N27" s="341"/>
    </row>
    <row r="28" spans="1:14" ht="15" customHeight="1" x14ac:dyDescent="0.25">
      <c r="A28" s="851">
        <f t="shared" si="4"/>
        <v>19</v>
      </c>
      <c r="B28" s="405" t="s">
        <v>21</v>
      </c>
      <c r="C28" s="841"/>
      <c r="D28" s="360">
        <f t="shared" ref="D28" si="13">+F28+H28+J28+L28</f>
        <v>-1.278</v>
      </c>
      <c r="E28" s="372"/>
      <c r="F28" s="895">
        <v>-0.7</v>
      </c>
      <c r="G28" s="361">
        <v>1.24</v>
      </c>
      <c r="H28" s="280">
        <v>1.222</v>
      </c>
      <c r="I28" s="374"/>
      <c r="J28" s="339">
        <v>-1.8</v>
      </c>
      <c r="K28" s="359"/>
      <c r="L28" s="360"/>
      <c r="M28" s="340"/>
      <c r="N28" s="341"/>
    </row>
    <row r="29" spans="1:14" ht="15" customHeight="1" x14ac:dyDescent="0.25">
      <c r="A29" s="851">
        <f t="shared" si="4"/>
        <v>20</v>
      </c>
      <c r="B29" s="563" t="s">
        <v>530</v>
      </c>
      <c r="C29" s="842">
        <f t="shared" ref="C29" si="14">+E29+G29+I29+K29</f>
        <v>9.5579999999999998</v>
      </c>
      <c r="D29" s="564">
        <f t="shared" ref="D29:D31" si="15">+F29+H29+J29+L29</f>
        <v>-0.5</v>
      </c>
      <c r="E29" s="565">
        <v>3.1859999999999999</v>
      </c>
      <c r="F29" s="896"/>
      <c r="G29" s="361">
        <v>6.3719999999999999</v>
      </c>
      <c r="H29" s="280"/>
      <c r="I29" s="374"/>
      <c r="J29" s="339">
        <v>-0.5</v>
      </c>
      <c r="K29" s="359"/>
      <c r="L29" s="360"/>
      <c r="M29" s="340"/>
      <c r="N29" s="341"/>
    </row>
    <row r="30" spans="1:14" ht="15" customHeight="1" x14ac:dyDescent="0.25">
      <c r="A30" s="851">
        <f t="shared" si="4"/>
        <v>21</v>
      </c>
      <c r="B30" s="405" t="s">
        <v>531</v>
      </c>
      <c r="C30" s="841"/>
      <c r="D30" s="360">
        <f t="shared" si="15"/>
        <v>-0.60000000000000009</v>
      </c>
      <c r="E30" s="372"/>
      <c r="F30" s="895">
        <v>-0.2</v>
      </c>
      <c r="G30" s="361"/>
      <c r="H30" s="280"/>
      <c r="I30" s="374"/>
      <c r="J30" s="339">
        <v>-0.4</v>
      </c>
      <c r="K30" s="359"/>
      <c r="L30" s="360"/>
      <c r="M30" s="340"/>
      <c r="N30" s="341"/>
    </row>
    <row r="31" spans="1:14" ht="15" customHeight="1" x14ac:dyDescent="0.25">
      <c r="A31" s="851">
        <f t="shared" si="4"/>
        <v>22</v>
      </c>
      <c r="B31" s="405" t="s">
        <v>532</v>
      </c>
      <c r="C31" s="841"/>
      <c r="D31" s="360">
        <f t="shared" si="15"/>
        <v>-0.4</v>
      </c>
      <c r="E31" s="372"/>
      <c r="F31" s="895">
        <v>-0.4</v>
      </c>
      <c r="G31" s="361"/>
      <c r="H31" s="280"/>
      <c r="I31" s="374"/>
      <c r="J31" s="339"/>
      <c r="K31" s="359"/>
      <c r="L31" s="360"/>
      <c r="M31" s="340"/>
      <c r="N31" s="341"/>
    </row>
    <row r="32" spans="1:14" ht="15" customHeight="1" x14ac:dyDescent="0.25">
      <c r="A32" s="851">
        <f t="shared" si="4"/>
        <v>23</v>
      </c>
      <c r="B32" s="849" t="s">
        <v>22</v>
      </c>
      <c r="C32" s="841"/>
      <c r="D32" s="360">
        <f t="shared" ref="D32" si="16">+F32+H32+J32+L32</f>
        <v>-2.5</v>
      </c>
      <c r="E32" s="372"/>
      <c r="F32" s="895">
        <v>-1.5</v>
      </c>
      <c r="G32" s="361"/>
      <c r="H32" s="280"/>
      <c r="I32" s="374"/>
      <c r="J32" s="339">
        <v>-1</v>
      </c>
      <c r="K32" s="359"/>
      <c r="L32" s="360"/>
      <c r="M32" s="340"/>
      <c r="N32" s="341"/>
    </row>
    <row r="33" spans="1:14" ht="15.75" customHeight="1" x14ac:dyDescent="0.25">
      <c r="A33" s="851">
        <f t="shared" si="4"/>
        <v>24</v>
      </c>
      <c r="B33" s="849" t="s">
        <v>524</v>
      </c>
      <c r="C33" s="841"/>
      <c r="D33" s="360">
        <f>+F33+H33+J33+L33</f>
        <v>-0.94599999999999995</v>
      </c>
      <c r="E33" s="372"/>
      <c r="F33" s="895">
        <v>-0.7</v>
      </c>
      <c r="G33" s="361">
        <v>1.056</v>
      </c>
      <c r="H33" s="280">
        <v>0.154</v>
      </c>
      <c r="I33" s="374"/>
      <c r="J33" s="339">
        <v>-0.4</v>
      </c>
      <c r="K33" s="359"/>
      <c r="L33" s="360"/>
      <c r="M33" s="340"/>
      <c r="N33" s="341"/>
    </row>
    <row r="34" spans="1:14" ht="15.75" customHeight="1" x14ac:dyDescent="0.25">
      <c r="A34" s="851">
        <f t="shared" si="4"/>
        <v>25</v>
      </c>
      <c r="B34" s="364" t="s">
        <v>522</v>
      </c>
      <c r="C34" s="841"/>
      <c r="D34" s="360">
        <f t="shared" ref="D34" si="17">+F34+H34+J34+L34</f>
        <v>-0.3</v>
      </c>
      <c r="E34" s="372"/>
      <c r="F34" s="895">
        <v>-0.3</v>
      </c>
      <c r="G34" s="361"/>
      <c r="H34" s="280"/>
      <c r="I34" s="374"/>
      <c r="J34" s="339"/>
      <c r="K34" s="359"/>
      <c r="L34" s="360"/>
      <c r="M34" s="340"/>
      <c r="N34" s="341"/>
    </row>
    <row r="35" spans="1:14" ht="15" customHeight="1" x14ac:dyDescent="0.25">
      <c r="A35" s="851">
        <f t="shared" si="4"/>
        <v>26</v>
      </c>
      <c r="B35" s="850" t="s">
        <v>68</v>
      </c>
      <c r="C35" s="843">
        <f t="shared" ref="C35:C45" si="18">+E35+G35+I35+K35</f>
        <v>1.1360000000000001</v>
      </c>
      <c r="D35" s="369">
        <f t="shared" ref="D35" si="19">+F35+H35+J35+L35</f>
        <v>-0.64900000000000002</v>
      </c>
      <c r="E35" s="373">
        <v>0.78400000000000003</v>
      </c>
      <c r="F35" s="857">
        <v>-0.5</v>
      </c>
      <c r="G35" s="365">
        <v>0.35199999999999998</v>
      </c>
      <c r="H35" s="366">
        <v>5.0999999999999997E-2</v>
      </c>
      <c r="I35" s="387"/>
      <c r="J35" s="388">
        <v>-0.2</v>
      </c>
      <c r="K35" s="368"/>
      <c r="L35" s="369"/>
      <c r="M35" s="340"/>
      <c r="N35" s="341"/>
    </row>
    <row r="36" spans="1:14" ht="15" customHeight="1" x14ac:dyDescent="0.25">
      <c r="A36" s="851">
        <f t="shared" si="4"/>
        <v>27</v>
      </c>
      <c r="B36" s="405" t="s">
        <v>514</v>
      </c>
      <c r="C36" s="843"/>
      <c r="D36" s="369">
        <f t="shared" ref="D36:D42" si="20">+F36+H36+J36+L36</f>
        <v>-0.8</v>
      </c>
      <c r="E36" s="374"/>
      <c r="F36" s="339">
        <v>-0.3</v>
      </c>
      <c r="G36" s="361"/>
      <c r="H36" s="280"/>
      <c r="I36" s="374"/>
      <c r="J36" s="339">
        <v>-0.5</v>
      </c>
      <c r="K36" s="361"/>
      <c r="L36" s="280"/>
      <c r="M36" s="391"/>
      <c r="N36" s="392"/>
    </row>
    <row r="37" spans="1:14" ht="15" customHeight="1" x14ac:dyDescent="0.25">
      <c r="A37" s="851">
        <f t="shared" si="4"/>
        <v>28</v>
      </c>
      <c r="B37" s="557" t="s">
        <v>33</v>
      </c>
      <c r="C37" s="844">
        <f t="shared" si="18"/>
        <v>4</v>
      </c>
      <c r="D37" s="567"/>
      <c r="E37" s="554">
        <v>4</v>
      </c>
      <c r="F37" s="339"/>
      <c r="G37" s="361"/>
      <c r="H37" s="280"/>
      <c r="I37" s="374"/>
      <c r="J37" s="339"/>
      <c r="K37" s="361"/>
      <c r="L37" s="280"/>
      <c r="M37" s="391"/>
      <c r="N37" s="392"/>
    </row>
    <row r="38" spans="1:14" ht="15" customHeight="1" x14ac:dyDescent="0.25">
      <c r="A38" s="851">
        <f t="shared" si="4"/>
        <v>29</v>
      </c>
      <c r="B38" s="367" t="s">
        <v>67</v>
      </c>
      <c r="C38" s="843">
        <f t="shared" ref="C38:C43" si="21">+E38+G38+I38+K38</f>
        <v>3.988</v>
      </c>
      <c r="D38" s="369">
        <f t="shared" si="20"/>
        <v>-2</v>
      </c>
      <c r="E38" s="374">
        <v>3.988</v>
      </c>
      <c r="F38" s="339">
        <v>-2</v>
      </c>
      <c r="G38" s="361"/>
      <c r="H38" s="280"/>
      <c r="I38" s="374"/>
      <c r="J38" s="339"/>
      <c r="K38" s="361"/>
      <c r="L38" s="280"/>
      <c r="M38" s="391"/>
      <c r="N38" s="392"/>
    </row>
    <row r="39" spans="1:14" ht="15" customHeight="1" x14ac:dyDescent="0.25">
      <c r="A39" s="851">
        <f t="shared" si="4"/>
        <v>30</v>
      </c>
      <c r="B39" s="367" t="s">
        <v>525</v>
      </c>
      <c r="C39" s="843">
        <f t="shared" si="21"/>
        <v>1.2190000000000001</v>
      </c>
      <c r="D39" s="369">
        <f t="shared" si="20"/>
        <v>-0.3</v>
      </c>
      <c r="E39" s="374">
        <v>1.2190000000000001</v>
      </c>
      <c r="F39" s="339">
        <v>-0.3</v>
      </c>
      <c r="G39" s="361"/>
      <c r="H39" s="280"/>
      <c r="I39" s="374"/>
      <c r="J39" s="339"/>
      <c r="K39" s="361"/>
      <c r="L39" s="280"/>
      <c r="M39" s="391"/>
      <c r="N39" s="392"/>
    </row>
    <row r="40" spans="1:14" ht="15" customHeight="1" x14ac:dyDescent="0.25">
      <c r="A40" s="851">
        <f t="shared" si="4"/>
        <v>31</v>
      </c>
      <c r="B40" s="367" t="s">
        <v>607</v>
      </c>
      <c r="C40" s="843"/>
      <c r="D40" s="369"/>
      <c r="E40" s="374"/>
      <c r="F40" s="339"/>
      <c r="G40" s="361">
        <v>6.2</v>
      </c>
      <c r="H40" s="280">
        <v>6.11</v>
      </c>
      <c r="I40" s="374"/>
      <c r="J40" s="339"/>
      <c r="K40" s="361"/>
      <c r="L40" s="280"/>
      <c r="M40" s="391"/>
      <c r="N40" s="392"/>
    </row>
    <row r="41" spans="1:14" ht="15" customHeight="1" x14ac:dyDescent="0.25">
      <c r="A41" s="851">
        <f t="shared" si="4"/>
        <v>32</v>
      </c>
      <c r="B41" s="367" t="s">
        <v>533</v>
      </c>
      <c r="C41" s="843">
        <f t="shared" si="21"/>
        <v>61.835000000000008</v>
      </c>
      <c r="D41" s="369">
        <f t="shared" si="20"/>
        <v>58.900999999999996</v>
      </c>
      <c r="E41" s="374">
        <v>22.196000000000002</v>
      </c>
      <c r="F41" s="339">
        <v>20.321000000000002</v>
      </c>
      <c r="G41" s="361"/>
      <c r="H41" s="280"/>
      <c r="I41" s="374">
        <v>39.139000000000003</v>
      </c>
      <c r="J41" s="339">
        <v>38.58</v>
      </c>
      <c r="K41" s="361">
        <v>0.5</v>
      </c>
      <c r="L41" s="280"/>
      <c r="M41" s="365"/>
      <c r="N41" s="392"/>
    </row>
    <row r="42" spans="1:14" ht="15" customHeight="1" x14ac:dyDescent="0.25">
      <c r="A42" s="851">
        <f t="shared" si="4"/>
        <v>33</v>
      </c>
      <c r="B42" s="367" t="s">
        <v>526</v>
      </c>
      <c r="C42" s="843">
        <f t="shared" si="21"/>
        <v>-61.835000000000008</v>
      </c>
      <c r="D42" s="369">
        <f t="shared" si="20"/>
        <v>-75.075999999999993</v>
      </c>
      <c r="E42" s="374">
        <v>-22.196000000000002</v>
      </c>
      <c r="F42" s="339">
        <v>-30.471</v>
      </c>
      <c r="G42" s="361"/>
      <c r="H42" s="280"/>
      <c r="I42" s="374">
        <v>-39.139000000000003</v>
      </c>
      <c r="J42" s="339">
        <v>-44.604999999999997</v>
      </c>
      <c r="K42" s="361">
        <v>-0.5</v>
      </c>
      <c r="L42" s="280"/>
      <c r="M42" s="391"/>
      <c r="N42" s="392"/>
    </row>
    <row r="43" spans="1:14" ht="15" customHeight="1" x14ac:dyDescent="0.25">
      <c r="A43" s="851">
        <f t="shared" si="4"/>
        <v>34</v>
      </c>
      <c r="B43" s="405" t="s">
        <v>528</v>
      </c>
      <c r="C43" s="374">
        <f t="shared" si="21"/>
        <v>0.83799999999999997</v>
      </c>
      <c r="D43" s="280"/>
      <c r="E43" s="374">
        <v>0.83799999999999997</v>
      </c>
      <c r="F43" s="339"/>
      <c r="G43" s="361"/>
      <c r="H43" s="280"/>
      <c r="I43" s="374"/>
      <c r="J43" s="339"/>
      <c r="K43" s="361"/>
      <c r="L43" s="280"/>
      <c r="M43" s="391"/>
      <c r="N43" s="392"/>
    </row>
    <row r="44" spans="1:14" ht="15" customHeight="1" x14ac:dyDescent="0.25">
      <c r="A44" s="851">
        <f t="shared" si="4"/>
        <v>35</v>
      </c>
      <c r="B44" s="364" t="s">
        <v>5</v>
      </c>
      <c r="C44" s="845">
        <f t="shared" si="18"/>
        <v>5.0819999999999999</v>
      </c>
      <c r="D44" s="416"/>
      <c r="E44" s="375">
        <v>5.0819999999999999</v>
      </c>
      <c r="F44" s="353"/>
      <c r="G44" s="418"/>
      <c r="H44" s="417"/>
      <c r="I44" s="375"/>
      <c r="J44" s="409"/>
      <c r="K44" s="418"/>
      <c r="L44" s="417"/>
      <c r="M44" s="391"/>
      <c r="N44" s="392"/>
    </row>
    <row r="45" spans="1:14" ht="15" customHeight="1" thickBot="1" x14ac:dyDescent="0.3">
      <c r="A45" s="867">
        <f t="shared" si="4"/>
        <v>36</v>
      </c>
      <c r="B45" s="367" t="s">
        <v>8</v>
      </c>
      <c r="C45" s="855">
        <f t="shared" si="18"/>
        <v>-1.5</v>
      </c>
      <c r="D45" s="366"/>
      <c r="E45" s="855">
        <v>-1.5</v>
      </c>
      <c r="F45" s="856"/>
      <c r="G45" s="49"/>
      <c r="H45" s="439"/>
      <c r="I45" s="855"/>
      <c r="J45" s="856"/>
      <c r="K45" s="365"/>
      <c r="L45" s="366"/>
      <c r="M45" s="391"/>
      <c r="N45" s="392"/>
    </row>
    <row r="46" spans="1:14" ht="36" customHeight="1" thickBot="1" x14ac:dyDescent="0.3">
      <c r="A46" s="62">
        <f t="shared" si="4"/>
        <v>37</v>
      </c>
      <c r="B46" s="246" t="s">
        <v>182</v>
      </c>
      <c r="C46" s="56">
        <f>E46+G46+I46+K46+M46</f>
        <v>16</v>
      </c>
      <c r="D46" s="57">
        <f>F46+H46+J46+L46</f>
        <v>-0.85</v>
      </c>
      <c r="E46" s="56">
        <f>E47+E48+E49+E50+E51</f>
        <v>16</v>
      </c>
      <c r="F46" s="57">
        <f>+F50+F51+F49</f>
        <v>-0.85</v>
      </c>
      <c r="G46" s="64"/>
      <c r="H46" s="65"/>
      <c r="I46" s="64"/>
      <c r="J46" s="65"/>
      <c r="K46" s="64"/>
      <c r="L46" s="66"/>
      <c r="M46" s="831"/>
      <c r="N46" s="393"/>
    </row>
    <row r="47" spans="1:14" ht="15" customHeight="1" x14ac:dyDescent="0.25">
      <c r="A47" s="854">
        <f t="shared" si="4"/>
        <v>38</v>
      </c>
      <c r="B47" s="909" t="s">
        <v>3</v>
      </c>
      <c r="C47" s="858">
        <f t="shared" ref="C47:C48" si="22">E47+G47+I47+K47+M47</f>
        <v>8.5</v>
      </c>
      <c r="D47" s="911"/>
      <c r="E47" s="858">
        <v>8.5</v>
      </c>
      <c r="F47" s="362"/>
      <c r="G47" s="122"/>
      <c r="H47" s="362"/>
      <c r="I47" s="122"/>
      <c r="J47" s="362"/>
      <c r="K47" s="122"/>
      <c r="L47" s="362"/>
      <c r="M47" s="394"/>
      <c r="N47" s="106"/>
    </row>
    <row r="48" spans="1:14" ht="16.5" customHeight="1" x14ac:dyDescent="0.25">
      <c r="A48" s="851">
        <f t="shared" si="4"/>
        <v>39</v>
      </c>
      <c r="B48" s="910" t="s">
        <v>4</v>
      </c>
      <c r="C48" s="556">
        <f t="shared" si="22"/>
        <v>7.5</v>
      </c>
      <c r="D48" s="555"/>
      <c r="E48" s="556">
        <v>7.5</v>
      </c>
      <c r="F48" s="280"/>
      <c r="G48" s="361"/>
      <c r="H48" s="280"/>
      <c r="I48" s="361"/>
      <c r="J48" s="280"/>
      <c r="K48" s="361"/>
      <c r="L48" s="280"/>
      <c r="M48" s="340"/>
      <c r="N48" s="341"/>
    </row>
    <row r="49" spans="1:98" ht="15" customHeight="1" x14ac:dyDescent="0.25">
      <c r="A49" s="851">
        <f t="shared" si="4"/>
        <v>40</v>
      </c>
      <c r="B49" s="354" t="s">
        <v>187</v>
      </c>
      <c r="C49" s="79"/>
      <c r="D49" s="912">
        <f t="shared" ref="D49" si="23">F49+H49+J49+L49</f>
        <v>-0.5</v>
      </c>
      <c r="E49" s="445"/>
      <c r="F49" s="77">
        <v>-0.5</v>
      </c>
      <c r="G49" s="422"/>
      <c r="H49" s="350"/>
      <c r="I49" s="422"/>
      <c r="J49" s="350"/>
      <c r="K49" s="422"/>
      <c r="L49" s="350"/>
      <c r="M49" s="569"/>
      <c r="N49" s="568"/>
    </row>
    <row r="50" spans="1:98" ht="15" customHeight="1" x14ac:dyDescent="0.25">
      <c r="A50" s="867">
        <f t="shared" si="4"/>
        <v>41</v>
      </c>
      <c r="B50" s="861" t="s">
        <v>68</v>
      </c>
      <c r="C50" s="365"/>
      <c r="D50" s="862">
        <f t="shared" ref="D50" si="24">+F50+H50+J50+L50</f>
        <v>-0.25</v>
      </c>
      <c r="E50" s="365"/>
      <c r="F50" s="366">
        <v>-0.25</v>
      </c>
      <c r="G50" s="859"/>
      <c r="H50" s="860"/>
      <c r="I50" s="859"/>
      <c r="J50" s="860"/>
      <c r="K50" s="859"/>
      <c r="L50" s="860"/>
      <c r="M50" s="391"/>
      <c r="N50" s="392"/>
    </row>
    <row r="51" spans="1:98" ht="15" customHeight="1" x14ac:dyDescent="0.25">
      <c r="A51" s="913">
        <f t="shared" si="4"/>
        <v>42</v>
      </c>
      <c r="B51" s="534" t="s">
        <v>112</v>
      </c>
      <c r="C51" s="374"/>
      <c r="D51" s="280">
        <f t="shared" ref="D51" si="25">+F51+H51+J51+L51</f>
        <v>-0.1</v>
      </c>
      <c r="E51" s="361"/>
      <c r="F51" s="280">
        <v>-0.1</v>
      </c>
      <c r="G51" s="361"/>
      <c r="H51" s="280"/>
      <c r="I51" s="361"/>
      <c r="J51" s="280"/>
      <c r="K51" s="361"/>
      <c r="L51" s="280"/>
      <c r="M51" s="361"/>
      <c r="N51" s="280"/>
    </row>
    <row r="52" spans="1:98" ht="15" customHeight="1" x14ac:dyDescent="0.25">
      <c r="A52" s="913">
        <f>A51+1</f>
        <v>43</v>
      </c>
      <c r="B52" s="914" t="s">
        <v>612</v>
      </c>
      <c r="C52" s="374">
        <v>-0.5</v>
      </c>
      <c r="D52" s="280"/>
      <c r="E52" s="280">
        <v>-0.5</v>
      </c>
      <c r="F52" s="280"/>
      <c r="G52" s="361"/>
      <c r="H52" s="280"/>
      <c r="I52" s="361"/>
      <c r="J52" s="280"/>
      <c r="K52" s="361"/>
      <c r="L52" s="280"/>
      <c r="M52" s="361"/>
      <c r="N52" s="280"/>
    </row>
    <row r="53" spans="1:98" ht="15" customHeight="1" x14ac:dyDescent="0.25">
      <c r="A53" s="913">
        <f t="shared" ref="A53:A79" si="26">A52+1</f>
        <v>44</v>
      </c>
      <c r="B53" s="502" t="s">
        <v>613</v>
      </c>
      <c r="C53" s="296">
        <v>-0.5</v>
      </c>
      <c r="D53" s="280"/>
      <c r="E53" s="280">
        <v>-0.5</v>
      </c>
      <c r="F53" s="280"/>
      <c r="G53" s="361"/>
      <c r="H53" s="280"/>
      <c r="I53" s="361"/>
      <c r="J53" s="280"/>
      <c r="K53" s="361"/>
      <c r="L53" s="280"/>
      <c r="M53" s="361"/>
      <c r="N53" s="280"/>
    </row>
    <row r="54" spans="1:98" ht="15" customHeight="1" x14ac:dyDescent="0.25">
      <c r="A54" s="913">
        <f t="shared" si="26"/>
        <v>45</v>
      </c>
      <c r="B54" s="917" t="s">
        <v>572</v>
      </c>
      <c r="C54" s="361">
        <v>0.5</v>
      </c>
      <c r="D54" s="280"/>
      <c r="E54" s="338">
        <v>0.5</v>
      </c>
      <c r="F54" s="280"/>
      <c r="G54" s="338"/>
      <c r="H54" s="280"/>
      <c r="I54" s="361"/>
      <c r="J54" s="443"/>
      <c r="K54" s="361"/>
      <c r="L54" s="443"/>
      <c r="M54" s="361"/>
      <c r="N54" s="280"/>
    </row>
    <row r="55" spans="1:98" ht="31.5" customHeight="1" thickBot="1" x14ac:dyDescent="0.3">
      <c r="A55" s="913">
        <f t="shared" si="26"/>
        <v>46</v>
      </c>
      <c r="B55" s="920" t="s">
        <v>611</v>
      </c>
      <c r="C55" s="919">
        <v>0.5</v>
      </c>
      <c r="D55" s="915"/>
      <c r="E55" s="916">
        <v>0.5</v>
      </c>
      <c r="F55" s="915"/>
      <c r="G55" s="906"/>
      <c r="H55" s="376"/>
      <c r="I55" s="872"/>
      <c r="J55" s="908"/>
      <c r="K55" s="872"/>
      <c r="L55" s="908"/>
      <c r="M55" s="872"/>
      <c r="N55" s="376"/>
    </row>
    <row r="56" spans="1:98" s="868" customFormat="1" ht="33" customHeight="1" thickTop="1" thickBot="1" x14ac:dyDescent="0.3">
      <c r="A56" s="913">
        <f t="shared" si="26"/>
        <v>47</v>
      </c>
      <c r="B56" s="918" t="s">
        <v>134</v>
      </c>
      <c r="C56" s="906">
        <f t="shared" ref="C56:D61" si="27">E56+G56+I56+K56</f>
        <v>27.213700000000003</v>
      </c>
      <c r="D56" s="376">
        <f t="shared" si="27"/>
        <v>-50.47</v>
      </c>
      <c r="E56" s="906">
        <f>SUM(E63:E72)+E60</f>
        <v>0</v>
      </c>
      <c r="F56" s="376">
        <f>+F62</f>
        <v>-4</v>
      </c>
      <c r="G56" s="907">
        <f>G57+G62</f>
        <v>7.2137000000000029</v>
      </c>
      <c r="H56" s="376">
        <f>H57+H62</f>
        <v>-46.47</v>
      </c>
      <c r="I56" s="872"/>
      <c r="J56" s="908"/>
      <c r="K56" s="872">
        <f>K62</f>
        <v>20</v>
      </c>
      <c r="L56" s="908"/>
      <c r="M56" s="869"/>
      <c r="N56" s="410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</row>
    <row r="57" spans="1:98" ht="15" customHeight="1" x14ac:dyDescent="0.25">
      <c r="A57" s="913">
        <f t="shared" si="26"/>
        <v>48</v>
      </c>
      <c r="B57" s="863" t="s">
        <v>190</v>
      </c>
      <c r="C57" s="79">
        <f>E57+G57+I57+K57</f>
        <v>51.213700000000003</v>
      </c>
      <c r="D57" s="77"/>
      <c r="E57" s="79"/>
      <c r="F57" s="288"/>
      <c r="G57" s="864">
        <f>SUM(G58:G59)</f>
        <v>51.213700000000003</v>
      </c>
      <c r="H57" s="77"/>
      <c r="I57" s="865"/>
      <c r="J57" s="352"/>
      <c r="K57" s="287"/>
      <c r="L57" s="288"/>
      <c r="M57" s="394"/>
      <c r="N57" s="106"/>
    </row>
    <row r="58" spans="1:98" ht="15" customHeight="1" x14ac:dyDescent="0.25">
      <c r="A58" s="913">
        <f t="shared" si="26"/>
        <v>49</v>
      </c>
      <c r="B58" s="829" t="s">
        <v>535</v>
      </c>
      <c r="C58" s="796">
        <f t="shared" si="27"/>
        <v>44</v>
      </c>
      <c r="D58" s="402"/>
      <c r="E58" s="400"/>
      <c r="F58" s="401"/>
      <c r="G58" s="400">
        <v>44</v>
      </c>
      <c r="H58" s="399"/>
      <c r="I58" s="413"/>
      <c r="J58" s="341"/>
      <c r="K58" s="414"/>
      <c r="L58" s="341"/>
      <c r="M58" s="391"/>
      <c r="N58" s="392"/>
    </row>
    <row r="59" spans="1:98" ht="26.25" customHeight="1" x14ac:dyDescent="0.25">
      <c r="A59" s="913">
        <f t="shared" si="26"/>
        <v>50</v>
      </c>
      <c r="B59" s="899" t="s">
        <v>440</v>
      </c>
      <c r="C59" s="797">
        <f t="shared" si="27"/>
        <v>7.2137000000000002</v>
      </c>
      <c r="D59" s="900"/>
      <c r="E59" s="901"/>
      <c r="F59" s="902"/>
      <c r="G59" s="903">
        <v>7.2137000000000002</v>
      </c>
      <c r="H59" s="902"/>
      <c r="I59" s="312"/>
      <c r="J59" s="403"/>
      <c r="K59" s="340"/>
      <c r="L59" s="392"/>
      <c r="M59" s="391"/>
      <c r="N59" s="392"/>
    </row>
    <row r="60" spans="1:98" ht="14.25" customHeight="1" x14ac:dyDescent="0.25">
      <c r="A60" s="913">
        <f t="shared" si="26"/>
        <v>51</v>
      </c>
      <c r="B60" s="560" t="s">
        <v>181</v>
      </c>
      <c r="C60" s="795">
        <f t="shared" si="27"/>
        <v>-10</v>
      </c>
      <c r="D60" s="830"/>
      <c r="E60" s="412">
        <f>E61</f>
        <v>-10</v>
      </c>
      <c r="F60" s="399"/>
      <c r="G60" s="618"/>
      <c r="H60" s="399"/>
      <c r="I60" s="377"/>
      <c r="J60" s="828"/>
      <c r="K60" s="340"/>
      <c r="L60" s="392"/>
      <c r="M60" s="391"/>
      <c r="N60" s="392"/>
    </row>
    <row r="61" spans="1:98" ht="15" customHeight="1" x14ac:dyDescent="0.25">
      <c r="A61" s="913">
        <f t="shared" si="26"/>
        <v>52</v>
      </c>
      <c r="B61" s="315" t="s">
        <v>176</v>
      </c>
      <c r="C61" s="796">
        <f t="shared" si="27"/>
        <v>-10</v>
      </c>
      <c r="D61" s="830"/>
      <c r="E61" s="615">
        <v>-10</v>
      </c>
      <c r="F61" s="399"/>
      <c r="G61" s="618"/>
      <c r="H61" s="399"/>
      <c r="I61" s="413"/>
      <c r="J61" s="827"/>
      <c r="K61" s="414"/>
      <c r="L61" s="392"/>
      <c r="M61" s="391"/>
      <c r="N61" s="392"/>
    </row>
    <row r="62" spans="1:98" ht="16.5" customHeight="1" x14ac:dyDescent="0.25">
      <c r="A62" s="913">
        <f t="shared" si="26"/>
        <v>53</v>
      </c>
      <c r="B62" s="354" t="s">
        <v>187</v>
      </c>
      <c r="C62" s="415">
        <f>E62+G62+I62+K62</f>
        <v>-24</v>
      </c>
      <c r="D62" s="823">
        <f>F62+H62+J62+L62</f>
        <v>-50.47</v>
      </c>
      <c r="E62" s="819"/>
      <c r="F62" s="816">
        <v>-4</v>
      </c>
      <c r="G62" s="412">
        <v>-44</v>
      </c>
      <c r="H62" s="436">
        <f>-3.1-43.37</f>
        <v>-46.47</v>
      </c>
      <c r="I62" s="817"/>
      <c r="J62" s="818"/>
      <c r="K62" s="365">
        <v>20</v>
      </c>
      <c r="L62" s="392"/>
      <c r="M62" s="391"/>
      <c r="N62" s="392"/>
    </row>
    <row r="63" spans="1:98" ht="16.5" customHeight="1" x14ac:dyDescent="0.25">
      <c r="A63" s="913">
        <f t="shared" si="26"/>
        <v>54</v>
      </c>
      <c r="B63" s="897" t="s">
        <v>7</v>
      </c>
      <c r="C63" s="361">
        <f t="shared" ref="C63:C72" si="28">E63+G63+I63+K63</f>
        <v>1.03</v>
      </c>
      <c r="D63" s="80"/>
      <c r="E63" s="78">
        <v>1.03</v>
      </c>
      <c r="F63" s="816"/>
      <c r="G63" s="412"/>
      <c r="H63" s="824"/>
      <c r="I63" s="817"/>
      <c r="J63" s="825"/>
      <c r="K63" s="365"/>
      <c r="L63" s="826"/>
      <c r="M63" s="391"/>
      <c r="N63" s="392"/>
    </row>
    <row r="64" spans="1:98" ht="16.5" customHeight="1" x14ac:dyDescent="0.25">
      <c r="A64" s="913">
        <f t="shared" si="26"/>
        <v>55</v>
      </c>
      <c r="B64" s="897" t="s">
        <v>8</v>
      </c>
      <c r="C64" s="361">
        <f t="shared" si="28"/>
        <v>0.93</v>
      </c>
      <c r="D64" s="80"/>
      <c r="E64" s="78">
        <v>0.93</v>
      </c>
      <c r="F64" s="816"/>
      <c r="G64" s="412"/>
      <c r="H64" s="824"/>
      <c r="I64" s="817"/>
      <c r="J64" s="825"/>
      <c r="K64" s="365"/>
      <c r="L64" s="826"/>
      <c r="M64" s="391"/>
      <c r="N64" s="392"/>
    </row>
    <row r="65" spans="1:14" ht="16.5" customHeight="1" x14ac:dyDescent="0.25">
      <c r="A65" s="913">
        <f t="shared" si="26"/>
        <v>56</v>
      </c>
      <c r="B65" s="897" t="s">
        <v>9</v>
      </c>
      <c r="C65" s="361">
        <f t="shared" si="28"/>
        <v>1.1100000000000001</v>
      </c>
      <c r="D65" s="80"/>
      <c r="E65" s="78">
        <v>1.1100000000000001</v>
      </c>
      <c r="F65" s="816"/>
      <c r="G65" s="412"/>
      <c r="H65" s="824"/>
      <c r="I65" s="817"/>
      <c r="J65" s="825"/>
      <c r="K65" s="365"/>
      <c r="L65" s="826"/>
      <c r="M65" s="391"/>
      <c r="N65" s="392"/>
    </row>
    <row r="66" spans="1:14" ht="16.5" customHeight="1" x14ac:dyDescent="0.25">
      <c r="A66" s="913">
        <f t="shared" si="26"/>
        <v>57</v>
      </c>
      <c r="B66" s="897" t="s">
        <v>10</v>
      </c>
      <c r="C66" s="361">
        <f t="shared" si="28"/>
        <v>0.5</v>
      </c>
      <c r="D66" s="80"/>
      <c r="E66" s="78">
        <v>0.5</v>
      </c>
      <c r="F66" s="816"/>
      <c r="G66" s="412"/>
      <c r="H66" s="824"/>
      <c r="I66" s="817"/>
      <c r="J66" s="825"/>
      <c r="K66" s="365"/>
      <c r="L66" s="826"/>
      <c r="M66" s="391"/>
      <c r="N66" s="392"/>
    </row>
    <row r="67" spans="1:14" ht="16.5" customHeight="1" x14ac:dyDescent="0.25">
      <c r="A67" s="913">
        <f t="shared" si="26"/>
        <v>58</v>
      </c>
      <c r="B67" s="897" t="s">
        <v>11</v>
      </c>
      <c r="C67" s="361">
        <f t="shared" si="28"/>
        <v>0.6</v>
      </c>
      <c r="D67" s="80"/>
      <c r="E67" s="78">
        <v>0.6</v>
      </c>
      <c r="F67" s="816"/>
      <c r="G67" s="412"/>
      <c r="H67" s="824"/>
      <c r="I67" s="817"/>
      <c r="J67" s="825"/>
      <c r="K67" s="365"/>
      <c r="L67" s="826"/>
      <c r="M67" s="391"/>
      <c r="N67" s="392"/>
    </row>
    <row r="68" spans="1:14" ht="16.5" customHeight="1" x14ac:dyDescent="0.25">
      <c r="A68" s="913">
        <f t="shared" si="26"/>
        <v>59</v>
      </c>
      <c r="B68" s="898" t="s">
        <v>12</v>
      </c>
      <c r="C68" s="361">
        <f t="shared" si="28"/>
        <v>1.1399999999999999</v>
      </c>
      <c r="D68" s="80"/>
      <c r="E68" s="78">
        <v>1.1399999999999999</v>
      </c>
      <c r="F68" s="816"/>
      <c r="G68" s="412"/>
      <c r="H68" s="824"/>
      <c r="I68" s="817"/>
      <c r="J68" s="825"/>
      <c r="K68" s="365"/>
      <c r="L68" s="826"/>
      <c r="M68" s="391"/>
      <c r="N68" s="392"/>
    </row>
    <row r="69" spans="1:14" ht="16.5" customHeight="1" x14ac:dyDescent="0.25">
      <c r="A69" s="913">
        <f t="shared" si="26"/>
        <v>60</v>
      </c>
      <c r="B69" s="897" t="s">
        <v>610</v>
      </c>
      <c r="C69" s="361">
        <f t="shared" si="28"/>
        <v>1.41</v>
      </c>
      <c r="D69" s="80"/>
      <c r="E69" s="78">
        <v>1.41</v>
      </c>
      <c r="F69" s="816"/>
      <c r="G69" s="412"/>
      <c r="H69" s="824"/>
      <c r="I69" s="817"/>
      <c r="J69" s="825"/>
      <c r="K69" s="365"/>
      <c r="L69" s="826"/>
      <c r="M69" s="391"/>
      <c r="N69" s="392"/>
    </row>
    <row r="70" spans="1:14" ht="16.5" customHeight="1" x14ac:dyDescent="0.25">
      <c r="A70" s="913">
        <f t="shared" si="26"/>
        <v>61</v>
      </c>
      <c r="B70" s="897" t="s">
        <v>14</v>
      </c>
      <c r="C70" s="361">
        <f t="shared" si="28"/>
        <v>0.74</v>
      </c>
      <c r="D70" s="80"/>
      <c r="E70" s="78">
        <v>0.74</v>
      </c>
      <c r="F70" s="816"/>
      <c r="G70" s="412"/>
      <c r="H70" s="824"/>
      <c r="I70" s="817"/>
      <c r="J70" s="825"/>
      <c r="K70" s="365"/>
      <c r="L70" s="826"/>
      <c r="M70" s="391"/>
      <c r="N70" s="392"/>
    </row>
    <row r="71" spans="1:14" ht="16.5" customHeight="1" x14ac:dyDescent="0.25">
      <c r="A71" s="913">
        <f t="shared" si="26"/>
        <v>62</v>
      </c>
      <c r="B71" s="897" t="s">
        <v>27</v>
      </c>
      <c r="C71" s="361">
        <f t="shared" si="28"/>
        <v>1.58</v>
      </c>
      <c r="D71" s="80"/>
      <c r="E71" s="78">
        <v>1.58</v>
      </c>
      <c r="F71" s="823"/>
      <c r="G71" s="819"/>
      <c r="H71" s="820"/>
      <c r="I71" s="383"/>
      <c r="J71" s="821"/>
      <c r="K71" s="361"/>
      <c r="L71" s="822"/>
      <c r="M71" s="340"/>
      <c r="N71" s="341"/>
    </row>
    <row r="72" spans="1:14" ht="16.5" customHeight="1" thickBot="1" x14ac:dyDescent="0.3">
      <c r="A72" s="913">
        <f t="shared" si="26"/>
        <v>63</v>
      </c>
      <c r="B72" s="898" t="s">
        <v>16</v>
      </c>
      <c r="C72" s="365">
        <f t="shared" si="28"/>
        <v>0.96</v>
      </c>
      <c r="D72" s="417"/>
      <c r="E72" s="353">
        <v>0.96</v>
      </c>
      <c r="F72" s="866"/>
      <c r="G72" s="813"/>
      <c r="H72" s="814"/>
      <c r="I72" s="815"/>
      <c r="J72" s="177"/>
      <c r="K72" s="418"/>
      <c r="L72" s="109"/>
      <c r="M72" s="869"/>
      <c r="N72" s="410"/>
    </row>
    <row r="73" spans="1:14" ht="34.5" customHeight="1" thickBot="1" x14ac:dyDescent="0.3">
      <c r="A73" s="913">
        <f t="shared" si="26"/>
        <v>64</v>
      </c>
      <c r="B73" s="246" t="s">
        <v>183</v>
      </c>
      <c r="C73" s="432">
        <f t="shared" ref="C73" si="29">E73+G73+I73+K73</f>
        <v>0.23490000000000011</v>
      </c>
      <c r="D73" s="433"/>
      <c r="E73" s="434">
        <f>E74+E76</f>
        <v>0.23490000000000011</v>
      </c>
      <c r="F73" s="54"/>
      <c r="G73" s="64"/>
      <c r="H73" s="66"/>
      <c r="I73" s="64"/>
      <c r="J73" s="54"/>
      <c r="K73" s="64"/>
      <c r="L73" s="66"/>
      <c r="M73" s="398"/>
      <c r="N73" s="393"/>
    </row>
    <row r="74" spans="1:14" ht="15" customHeight="1" x14ac:dyDescent="0.25">
      <c r="A74" s="913">
        <f t="shared" si="26"/>
        <v>65</v>
      </c>
      <c r="B74" s="560" t="s">
        <v>181</v>
      </c>
      <c r="C74" s="426">
        <f>SUM(C75:C75)</f>
        <v>-1.2650999999999999</v>
      </c>
      <c r="D74" s="427"/>
      <c r="E74" s="426">
        <f>E75</f>
        <v>-1.2650999999999999</v>
      </c>
      <c r="F74" s="80"/>
      <c r="G74" s="76"/>
      <c r="H74" s="69"/>
      <c r="I74" s="287"/>
      <c r="J74" s="288"/>
      <c r="K74" s="287"/>
      <c r="L74" s="352"/>
      <c r="M74" s="161"/>
      <c r="N74" s="162"/>
    </row>
    <row r="75" spans="1:14" ht="25.5" customHeight="1" x14ac:dyDescent="0.25">
      <c r="A75" s="913">
        <f t="shared" si="26"/>
        <v>66</v>
      </c>
      <c r="B75" s="420" t="s">
        <v>376</v>
      </c>
      <c r="C75" s="429">
        <f>E75+G75+I75+K75</f>
        <v>-1.2650999999999999</v>
      </c>
      <c r="D75" s="430"/>
      <c r="E75" s="431">
        <v>-1.2650999999999999</v>
      </c>
      <c r="F75" s="280"/>
      <c r="G75" s="148"/>
      <c r="H75" s="7"/>
      <c r="I75" s="286"/>
      <c r="J75" s="285"/>
      <c r="K75" s="281"/>
      <c r="L75" s="351"/>
      <c r="M75" s="340"/>
      <c r="N75" s="341"/>
    </row>
    <row r="76" spans="1:14" ht="15" customHeight="1" thickBot="1" x14ac:dyDescent="0.3">
      <c r="A76" s="913">
        <f t="shared" si="26"/>
        <v>67</v>
      </c>
      <c r="B76" s="419" t="s">
        <v>8</v>
      </c>
      <c r="C76" s="365">
        <f>E76+G76+I76+K76</f>
        <v>1.5</v>
      </c>
      <c r="D76" s="366"/>
      <c r="E76" s="421">
        <v>1.5</v>
      </c>
      <c r="F76" s="366"/>
      <c r="G76" s="404"/>
      <c r="H76" s="366"/>
      <c r="I76" s="422"/>
      <c r="J76" s="350"/>
      <c r="K76" s="446"/>
      <c r="L76" s="447"/>
      <c r="M76" s="391"/>
      <c r="N76" s="392"/>
    </row>
    <row r="77" spans="1:14" ht="30.75" customHeight="1" thickBot="1" x14ac:dyDescent="0.3">
      <c r="A77" s="913">
        <f t="shared" si="26"/>
        <v>68</v>
      </c>
      <c r="B77" s="614" t="s">
        <v>574</v>
      </c>
      <c r="C77" s="64">
        <f t="shared" ref="C77:C79" si="30">E77+G77+I77+K77</f>
        <v>4.8070000000000004</v>
      </c>
      <c r="D77" s="55"/>
      <c r="E77" s="64"/>
      <c r="F77" s="57"/>
      <c r="G77" s="65">
        <f>G78</f>
        <v>4.8070000000000004</v>
      </c>
      <c r="H77" s="55"/>
      <c r="I77" s="398"/>
      <c r="J77" s="393"/>
      <c r="K77" s="398"/>
      <c r="L77" s="393"/>
      <c r="M77" s="831"/>
      <c r="N77" s="393"/>
    </row>
    <row r="78" spans="1:14" ht="15" customHeight="1" x14ac:dyDescent="0.25">
      <c r="A78" s="913">
        <f t="shared" si="26"/>
        <v>69</v>
      </c>
      <c r="B78" s="245" t="s">
        <v>575</v>
      </c>
      <c r="C78" s="418">
        <f t="shared" si="30"/>
        <v>4.8070000000000004</v>
      </c>
      <c r="D78" s="77"/>
      <c r="E78" s="69"/>
      <c r="F78" s="75"/>
      <c r="G78" s="76">
        <f>G79</f>
        <v>4.8070000000000004</v>
      </c>
      <c r="H78" s="77"/>
      <c r="I78" s="441"/>
      <c r="J78" s="100"/>
      <c r="K78" s="161"/>
      <c r="L78" s="162"/>
      <c r="M78" s="441"/>
      <c r="N78" s="162"/>
    </row>
    <row r="79" spans="1:14" ht="15" customHeight="1" thickBot="1" x14ac:dyDescent="0.3">
      <c r="A79" s="913">
        <f t="shared" si="26"/>
        <v>70</v>
      </c>
      <c r="B79" s="832" t="s">
        <v>576</v>
      </c>
      <c r="C79" s="616">
        <f t="shared" si="30"/>
        <v>4.8070000000000004</v>
      </c>
      <c r="D79" s="558"/>
      <c r="E79" s="833"/>
      <c r="F79" s="834"/>
      <c r="G79" s="616">
        <v>4.8070000000000004</v>
      </c>
      <c r="H79" s="366"/>
      <c r="I79" s="835"/>
      <c r="J79" s="818"/>
      <c r="K79" s="391"/>
      <c r="L79" s="392"/>
      <c r="M79" s="835"/>
      <c r="N79" s="392"/>
    </row>
    <row r="80" spans="1:14" ht="15" customHeight="1" thickBot="1" x14ac:dyDescent="0.3">
      <c r="A80" s="62">
        <f t="shared" si="4"/>
        <v>71</v>
      </c>
      <c r="B80" s="836" t="s">
        <v>170</v>
      </c>
      <c r="C80" s="613">
        <f>C10+C16+C46+C56+C73+C77</f>
        <v>100.44097000000001</v>
      </c>
      <c r="D80" s="57">
        <f>D10+D16+D46+D56+D73</f>
        <v>-90.775000000000006</v>
      </c>
      <c r="E80" s="54">
        <f>E10+E16+E46+E56+E73+E77</f>
        <v>55.02000000000001</v>
      </c>
      <c r="F80" s="56">
        <f t="shared" ref="F80:H80" si="31">F10+F16+F46+F56+F73+F77</f>
        <v>-35.700000000000003</v>
      </c>
      <c r="G80" s="613">
        <f t="shared" si="31"/>
        <v>25.420970000000004</v>
      </c>
      <c r="H80" s="837">
        <f t="shared" si="31"/>
        <v>-40.949999999999996</v>
      </c>
      <c r="I80" s="54"/>
      <c r="J80" s="55">
        <f>J10+J16+J46+J56+J73</f>
        <v>-14.125</v>
      </c>
      <c r="K80" s="56">
        <f>K10+K16+K46+K56+K73</f>
        <v>20</v>
      </c>
      <c r="L80" s="57"/>
      <c r="M80" s="54"/>
      <c r="N80" s="57"/>
    </row>
    <row r="81" spans="1:12" ht="15" customHeight="1" x14ac:dyDescent="0.25">
      <c r="A81" s="171"/>
      <c r="B81" s="174" t="s">
        <v>69</v>
      </c>
      <c r="C81" s="171"/>
      <c r="D81" s="171"/>
      <c r="E81" s="171"/>
      <c r="F81" s="171"/>
      <c r="G81" s="171"/>
      <c r="H81" s="171"/>
      <c r="I81" s="171"/>
      <c r="J81" s="171"/>
      <c r="K81" s="171"/>
      <c r="L81" s="171"/>
    </row>
    <row r="82" spans="1:12" ht="15" customHeight="1" x14ac:dyDescent="0.25">
      <c r="A82" s="171"/>
      <c r="B82" s="176" t="s">
        <v>185</v>
      </c>
      <c r="C82" s="171"/>
      <c r="D82" s="171"/>
      <c r="E82" s="171"/>
      <c r="F82" s="171"/>
      <c r="G82" s="171"/>
      <c r="H82" s="171"/>
      <c r="I82" s="171"/>
      <c r="J82" s="171"/>
      <c r="K82" s="171"/>
      <c r="L82" s="171"/>
    </row>
    <row r="83" spans="1:12" ht="15" customHeight="1" x14ac:dyDescent="0.25">
      <c r="A83" s="171"/>
      <c r="B83" s="174" t="s">
        <v>196</v>
      </c>
      <c r="C83" s="171"/>
      <c r="D83" s="171"/>
      <c r="E83" s="171"/>
      <c r="F83" s="171"/>
      <c r="G83" s="171"/>
      <c r="H83" s="171"/>
      <c r="I83" s="171"/>
      <c r="J83" s="171"/>
      <c r="K83" s="171"/>
      <c r="L83" s="171"/>
    </row>
    <row r="84" spans="1:12" ht="15" customHeight="1" x14ac:dyDescent="0.25">
      <c r="A84" s="171"/>
      <c r="B84" s="174" t="s">
        <v>70</v>
      </c>
      <c r="C84" s="171"/>
      <c r="D84" s="171"/>
      <c r="E84" s="171"/>
      <c r="F84" s="171"/>
      <c r="G84" s="171"/>
      <c r="H84" s="171"/>
      <c r="I84" s="171"/>
      <c r="J84" s="171"/>
      <c r="K84" s="171"/>
      <c r="L84" s="171"/>
    </row>
    <row r="85" spans="1:12" ht="15" customHeight="1" x14ac:dyDescent="0.25">
      <c r="A85" s="171"/>
      <c r="B85" s="171"/>
      <c r="C85" s="171"/>
      <c r="D85" s="171"/>
      <c r="E85" s="171"/>
      <c r="F85" s="171"/>
      <c r="G85" s="171"/>
      <c r="H85" s="171"/>
      <c r="I85" s="171"/>
      <c r="J85" s="171"/>
      <c r="K85" s="171"/>
      <c r="L85" s="171"/>
    </row>
    <row r="86" spans="1:12" ht="15" customHeight="1" x14ac:dyDescent="0.25">
      <c r="A86" s="171"/>
      <c r="C86" s="171"/>
      <c r="D86" s="171"/>
      <c r="E86" s="171"/>
      <c r="F86" s="171"/>
      <c r="G86" s="171"/>
      <c r="H86" s="171"/>
      <c r="I86" s="171"/>
      <c r="J86" s="171"/>
      <c r="K86" s="171"/>
      <c r="L86" s="171"/>
    </row>
    <row r="87" spans="1:12" ht="15" customHeight="1" x14ac:dyDescent="0.25">
      <c r="C87" s="772"/>
      <c r="D87" t="s">
        <v>608</v>
      </c>
    </row>
    <row r="88" spans="1:12" ht="15" customHeight="1" x14ac:dyDescent="0.25">
      <c r="C88" s="171"/>
      <c r="D88" s="173"/>
      <c r="E88" s="878"/>
      <c r="F88" s="171"/>
      <c r="G88" s="200"/>
    </row>
  </sheetData>
  <mergeCells count="9">
    <mergeCell ref="M8:N8"/>
    <mergeCell ref="E8:F8"/>
    <mergeCell ref="I8:J8"/>
    <mergeCell ref="A8:A9"/>
    <mergeCell ref="B8:B9"/>
    <mergeCell ref="C8:D8"/>
    <mergeCell ref="H1:L1"/>
    <mergeCell ref="G8:H8"/>
    <mergeCell ref="K8:L8"/>
  </mergeCells>
  <printOptions gridLines="1"/>
  <pageMargins left="0.51181102362204722" right="0" top="0.55118110236220474" bottom="0.15748031496062992" header="0.31496062992125984" footer="0.31496062992125984"/>
  <pageSetup paperSize="9" scale="80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113"/>
  <sheetViews>
    <sheetView topLeftCell="A109" workbookViewId="0">
      <selection activeCell="D138" sqref="D138"/>
    </sheetView>
  </sheetViews>
  <sheetFormatPr defaultRowHeight="13.2" x14ac:dyDescent="0.25"/>
  <cols>
    <col min="1" max="1" width="4.109375" customWidth="1"/>
    <col min="2" max="2" width="49.109375" customWidth="1"/>
    <col min="3" max="3" width="8.88671875" customWidth="1"/>
    <col min="4" max="4" width="18.88671875" customWidth="1"/>
    <col min="5" max="5" width="13.109375" customWidth="1"/>
    <col min="6" max="6" width="12.88671875" customWidth="1"/>
    <col min="7" max="7" width="10.5546875" bestFit="1" customWidth="1"/>
    <col min="8" max="8" width="15.6640625" customWidth="1"/>
  </cols>
  <sheetData>
    <row r="1" spans="1:11" ht="15.6" x14ac:dyDescent="0.3">
      <c r="B1" s="1"/>
      <c r="C1" s="1"/>
      <c r="D1" s="1"/>
      <c r="E1" s="1"/>
      <c r="F1" s="1"/>
    </row>
    <row r="2" spans="1:11" ht="15.6" x14ac:dyDescent="0.3">
      <c r="A2" s="2" t="s">
        <v>429</v>
      </c>
      <c r="B2" s="1"/>
      <c r="C2" s="1"/>
      <c r="D2" s="1"/>
      <c r="E2" s="1"/>
      <c r="F2" s="1"/>
    </row>
    <row r="3" spans="1:11" ht="15.6" x14ac:dyDescent="0.3">
      <c r="A3" s="1"/>
      <c r="B3" s="1" t="s">
        <v>430</v>
      </c>
      <c r="C3" s="1"/>
      <c r="D3" s="1"/>
      <c r="E3" s="1"/>
      <c r="F3" s="1"/>
    </row>
    <row r="4" spans="1:11" ht="15.6" x14ac:dyDescent="0.3">
      <c r="A4" s="1"/>
      <c r="B4" s="1"/>
      <c r="C4" s="1"/>
      <c r="D4" s="1"/>
      <c r="E4" s="2" t="s">
        <v>521</v>
      </c>
      <c r="F4" s="2"/>
      <c r="G4" s="5"/>
      <c r="H4" s="5"/>
    </row>
    <row r="5" spans="1:11" ht="16.2" thickBot="1" x14ac:dyDescent="0.35">
      <c r="B5" s="1"/>
      <c r="C5" s="1"/>
      <c r="D5" s="1"/>
      <c r="E5" s="1" t="s">
        <v>461</v>
      </c>
      <c r="F5" s="1"/>
    </row>
    <row r="6" spans="1:11" x14ac:dyDescent="0.25">
      <c r="A6" s="980" t="s">
        <v>0</v>
      </c>
      <c r="B6" s="982" t="s">
        <v>284</v>
      </c>
      <c r="C6" s="982" t="s">
        <v>285</v>
      </c>
      <c r="D6" s="982" t="s">
        <v>286</v>
      </c>
      <c r="E6" s="982" t="s">
        <v>331</v>
      </c>
      <c r="F6" s="978" t="s">
        <v>47</v>
      </c>
      <c r="G6" s="475" t="s">
        <v>536</v>
      </c>
      <c r="H6" s="476"/>
    </row>
    <row r="7" spans="1:11" ht="13.8" thickBot="1" x14ac:dyDescent="0.3">
      <c r="A7" s="981"/>
      <c r="B7" s="983"/>
      <c r="C7" s="984"/>
      <c r="D7" s="983"/>
      <c r="E7" s="983"/>
      <c r="F7" s="979"/>
      <c r="G7" s="477" t="s">
        <v>499</v>
      </c>
      <c r="H7" s="478" t="s">
        <v>500</v>
      </c>
    </row>
    <row r="8" spans="1:11" ht="26.4" x14ac:dyDescent="0.25">
      <c r="A8" s="244">
        <v>1</v>
      </c>
      <c r="B8" s="263" t="s">
        <v>287</v>
      </c>
      <c r="C8" s="264">
        <v>1</v>
      </c>
      <c r="D8" s="265" t="s">
        <v>25</v>
      </c>
      <c r="E8" s="205">
        <v>0.5</v>
      </c>
      <c r="F8" s="319"/>
      <c r="G8" s="473"/>
      <c r="H8" s="479"/>
    </row>
    <row r="9" spans="1:11" x14ac:dyDescent="0.25">
      <c r="A9" s="448">
        <f>A8+1</f>
        <v>2</v>
      </c>
      <c r="B9" s="480" t="s">
        <v>252</v>
      </c>
      <c r="C9" s="481">
        <v>1</v>
      </c>
      <c r="D9" s="482" t="s">
        <v>25</v>
      </c>
      <c r="E9" s="483">
        <v>26.8</v>
      </c>
      <c r="F9" s="320">
        <v>23.8</v>
      </c>
      <c r="G9" s="356"/>
      <c r="H9" s="484"/>
      <c r="I9" s="771"/>
      <c r="J9" s="6" t="s">
        <v>608</v>
      </c>
      <c r="K9" s="177"/>
    </row>
    <row r="10" spans="1:11" x14ac:dyDescent="0.25">
      <c r="A10" s="448">
        <f t="shared" ref="A10:A54" si="0">A9+1</f>
        <v>3</v>
      </c>
      <c r="B10" s="480" t="s">
        <v>288</v>
      </c>
      <c r="C10" s="481">
        <v>1</v>
      </c>
      <c r="D10" s="482" t="s">
        <v>25</v>
      </c>
      <c r="E10" s="483">
        <v>25.3</v>
      </c>
      <c r="F10" s="320">
        <v>8.5</v>
      </c>
      <c r="G10" s="356"/>
      <c r="H10" s="484"/>
      <c r="I10" s="773"/>
      <c r="J10" s="6" t="s">
        <v>609</v>
      </c>
    </row>
    <row r="11" spans="1:11" x14ac:dyDescent="0.25">
      <c r="A11" s="448">
        <f t="shared" si="0"/>
        <v>4</v>
      </c>
      <c r="B11" s="485" t="s">
        <v>276</v>
      </c>
      <c r="C11" s="486">
        <v>1</v>
      </c>
      <c r="D11" s="482" t="s">
        <v>25</v>
      </c>
      <c r="E11" s="483">
        <v>9</v>
      </c>
      <c r="F11" s="320">
        <v>8.8710000000000004</v>
      </c>
      <c r="G11" s="356"/>
      <c r="H11" s="484"/>
    </row>
    <row r="12" spans="1:11" x14ac:dyDescent="0.25">
      <c r="A12" s="448">
        <f t="shared" si="0"/>
        <v>5</v>
      </c>
      <c r="B12" s="480" t="s">
        <v>272</v>
      </c>
      <c r="C12" s="481">
        <v>1</v>
      </c>
      <c r="D12" s="482" t="s">
        <v>25</v>
      </c>
      <c r="E12" s="483">
        <v>30.2</v>
      </c>
      <c r="F12" s="320">
        <v>25.7</v>
      </c>
      <c r="G12" s="356"/>
      <c r="H12" s="484"/>
    </row>
    <row r="13" spans="1:11" x14ac:dyDescent="0.25">
      <c r="A13" s="448">
        <f t="shared" si="0"/>
        <v>6</v>
      </c>
      <c r="B13" s="480" t="s">
        <v>270</v>
      </c>
      <c r="C13" s="481">
        <v>1</v>
      </c>
      <c r="D13" s="482" t="s">
        <v>25</v>
      </c>
      <c r="E13" s="483">
        <v>9.4</v>
      </c>
      <c r="F13" s="320">
        <v>8.3000000000000007</v>
      </c>
      <c r="G13" s="356"/>
      <c r="H13" s="484"/>
    </row>
    <row r="14" spans="1:11" ht="26.4" x14ac:dyDescent="0.25">
      <c r="A14" s="448">
        <f t="shared" si="0"/>
        <v>7</v>
      </c>
      <c r="B14" s="485" t="s">
        <v>380</v>
      </c>
      <c r="C14" s="481">
        <v>1</v>
      </c>
      <c r="D14" s="482" t="s">
        <v>25</v>
      </c>
      <c r="E14" s="483">
        <v>0.7</v>
      </c>
      <c r="F14" s="320"/>
      <c r="G14" s="356"/>
      <c r="H14" s="484"/>
    </row>
    <row r="15" spans="1:11" x14ac:dyDescent="0.25">
      <c r="A15" s="448">
        <f t="shared" si="0"/>
        <v>8</v>
      </c>
      <c r="B15" s="480" t="s">
        <v>289</v>
      </c>
      <c r="C15" s="481">
        <v>1</v>
      </c>
      <c r="D15" s="482" t="s">
        <v>25</v>
      </c>
      <c r="E15" s="483">
        <v>20.8</v>
      </c>
      <c r="F15" s="320">
        <v>20.399999999999999</v>
      </c>
      <c r="G15" s="356"/>
      <c r="H15" s="484"/>
    </row>
    <row r="16" spans="1:11" ht="26.4" x14ac:dyDescent="0.25">
      <c r="A16" s="448">
        <f t="shared" si="0"/>
        <v>9</v>
      </c>
      <c r="B16" s="487" t="s">
        <v>198</v>
      </c>
      <c r="C16" s="488">
        <v>1</v>
      </c>
      <c r="D16" s="489" t="s">
        <v>180</v>
      </c>
      <c r="E16" s="483">
        <v>1.1000000000000001</v>
      </c>
      <c r="F16" s="320"/>
      <c r="G16" s="356"/>
      <c r="H16" s="484"/>
    </row>
    <row r="17" spans="1:8" x14ac:dyDescent="0.25">
      <c r="A17" s="448">
        <f t="shared" si="0"/>
        <v>10</v>
      </c>
      <c r="B17" s="480" t="s">
        <v>290</v>
      </c>
      <c r="C17" s="481"/>
      <c r="D17" s="482"/>
      <c r="E17" s="483">
        <f>E18+E19+E20</f>
        <v>173</v>
      </c>
      <c r="F17" s="320">
        <f>F18+F19+F20</f>
        <v>126.07600000000001</v>
      </c>
      <c r="G17" s="356"/>
      <c r="H17" s="484"/>
    </row>
    <row r="18" spans="1:8" x14ac:dyDescent="0.25">
      <c r="A18" s="448">
        <f t="shared" si="0"/>
        <v>11</v>
      </c>
      <c r="B18" s="449" t="s">
        <v>291</v>
      </c>
      <c r="C18" s="450">
        <v>4</v>
      </c>
      <c r="D18" s="451" t="s">
        <v>25</v>
      </c>
      <c r="E18" s="452">
        <v>100</v>
      </c>
      <c r="F18" s="321">
        <v>97.876000000000005</v>
      </c>
      <c r="G18" s="356"/>
      <c r="H18" s="484"/>
    </row>
    <row r="19" spans="1:8" x14ac:dyDescent="0.25">
      <c r="A19" s="448">
        <f t="shared" si="0"/>
        <v>12</v>
      </c>
      <c r="B19" s="449" t="s">
        <v>292</v>
      </c>
      <c r="C19" s="450">
        <v>1</v>
      </c>
      <c r="D19" s="451" t="s">
        <v>25</v>
      </c>
      <c r="E19" s="452">
        <v>3.4</v>
      </c>
      <c r="F19" s="322">
        <v>3</v>
      </c>
      <c r="G19" s="356"/>
      <c r="H19" s="484"/>
    </row>
    <row r="20" spans="1:8" ht="26.4" x14ac:dyDescent="0.25">
      <c r="A20" s="448">
        <f t="shared" si="0"/>
        <v>13</v>
      </c>
      <c r="B20" s="449" t="s">
        <v>294</v>
      </c>
      <c r="C20" s="450">
        <v>4</v>
      </c>
      <c r="D20" s="490" t="s">
        <v>26</v>
      </c>
      <c r="E20" s="452">
        <v>69.599999999999994</v>
      </c>
      <c r="F20" s="322">
        <v>25.2</v>
      </c>
      <c r="G20" s="356"/>
      <c r="H20" s="484"/>
    </row>
    <row r="21" spans="1:8" x14ac:dyDescent="0.25">
      <c r="A21" s="448">
        <f t="shared" si="0"/>
        <v>14</v>
      </c>
      <c r="B21" s="480" t="s">
        <v>295</v>
      </c>
      <c r="C21" s="481">
        <v>1</v>
      </c>
      <c r="D21" s="482" t="s">
        <v>25</v>
      </c>
      <c r="E21" s="483">
        <v>5.6</v>
      </c>
      <c r="F21" s="320">
        <v>5.3</v>
      </c>
      <c r="G21" s="356"/>
      <c r="H21" s="484"/>
    </row>
    <row r="22" spans="1:8" x14ac:dyDescent="0.25">
      <c r="A22" s="448">
        <f t="shared" si="0"/>
        <v>15</v>
      </c>
      <c r="B22" s="480" t="s">
        <v>296</v>
      </c>
      <c r="C22" s="481">
        <v>1</v>
      </c>
      <c r="D22" s="482" t="s">
        <v>25</v>
      </c>
      <c r="E22" s="483"/>
      <c r="F22" s="323"/>
      <c r="G22" s="356"/>
      <c r="H22" s="484"/>
    </row>
    <row r="23" spans="1:8" x14ac:dyDescent="0.25">
      <c r="A23" s="448">
        <f t="shared" si="0"/>
        <v>16</v>
      </c>
      <c r="B23" s="480" t="s">
        <v>297</v>
      </c>
      <c r="C23" s="481"/>
      <c r="D23" s="482"/>
      <c r="E23" s="483">
        <f>E24+E25+E26</f>
        <v>528.4</v>
      </c>
      <c r="F23" s="320">
        <f>F24+F25+F26</f>
        <v>14</v>
      </c>
      <c r="G23" s="356"/>
      <c r="H23" s="484"/>
    </row>
    <row r="24" spans="1:8" x14ac:dyDescent="0.25">
      <c r="A24" s="448">
        <f t="shared" si="0"/>
        <v>17</v>
      </c>
      <c r="B24" s="449" t="s">
        <v>298</v>
      </c>
      <c r="C24" s="450">
        <v>4</v>
      </c>
      <c r="D24" s="451" t="s">
        <v>299</v>
      </c>
      <c r="E24" s="452">
        <v>508.1</v>
      </c>
      <c r="F24" s="322"/>
      <c r="G24" s="356"/>
      <c r="H24" s="484"/>
    </row>
    <row r="25" spans="1:8" x14ac:dyDescent="0.25">
      <c r="A25" s="448">
        <f t="shared" si="0"/>
        <v>18</v>
      </c>
      <c r="B25" s="449" t="s">
        <v>300</v>
      </c>
      <c r="C25" s="450">
        <v>1</v>
      </c>
      <c r="D25" s="451" t="s">
        <v>25</v>
      </c>
      <c r="E25" s="452">
        <v>15.3</v>
      </c>
      <c r="F25" s="322">
        <v>14</v>
      </c>
      <c r="G25" s="356"/>
      <c r="H25" s="484"/>
    </row>
    <row r="26" spans="1:8" x14ac:dyDescent="0.25">
      <c r="A26" s="448">
        <f t="shared" si="0"/>
        <v>19</v>
      </c>
      <c r="B26" s="449" t="s">
        <v>301</v>
      </c>
      <c r="C26" s="450">
        <v>1</v>
      </c>
      <c r="D26" s="451" t="s">
        <v>302</v>
      </c>
      <c r="E26" s="452">
        <v>5</v>
      </c>
      <c r="F26" s="292"/>
      <c r="G26" s="356"/>
      <c r="H26" s="484"/>
    </row>
    <row r="27" spans="1:8" x14ac:dyDescent="0.25">
      <c r="A27" s="448">
        <f t="shared" si="0"/>
        <v>20</v>
      </c>
      <c r="B27" s="480" t="s">
        <v>303</v>
      </c>
      <c r="C27" s="481"/>
      <c r="D27" s="451"/>
      <c r="E27" s="483">
        <f>E28+E29+E30</f>
        <v>944.2</v>
      </c>
      <c r="F27" s="320">
        <f>F28+F29+F30</f>
        <v>465.13</v>
      </c>
      <c r="G27" s="453"/>
      <c r="H27" s="453">
        <f>H28+H30</f>
        <v>-46.17</v>
      </c>
    </row>
    <row r="28" spans="1:8" x14ac:dyDescent="0.25">
      <c r="A28" s="464">
        <f t="shared" si="0"/>
        <v>21</v>
      </c>
      <c r="B28" s="357" t="s">
        <v>304</v>
      </c>
      <c r="C28" s="462">
        <v>4</v>
      </c>
      <c r="D28" s="491" t="s">
        <v>299</v>
      </c>
      <c r="E28" s="463">
        <f>412.6+G28</f>
        <v>456.6</v>
      </c>
      <c r="F28" s="316"/>
      <c r="G28" s="453">
        <v>44</v>
      </c>
      <c r="H28" s="484"/>
    </row>
    <row r="29" spans="1:8" x14ac:dyDescent="0.25">
      <c r="A29" s="448">
        <f>A28+1</f>
        <v>22</v>
      </c>
      <c r="B29" s="449" t="s">
        <v>305</v>
      </c>
      <c r="C29" s="450">
        <v>1</v>
      </c>
      <c r="D29" s="451" t="s">
        <v>25</v>
      </c>
      <c r="E29" s="452">
        <v>12.4</v>
      </c>
      <c r="F29" s="322">
        <v>11</v>
      </c>
      <c r="G29" s="356"/>
      <c r="H29" s="484"/>
    </row>
    <row r="30" spans="1:8" ht="26.4" x14ac:dyDescent="0.25">
      <c r="A30" s="448">
        <f t="shared" si="0"/>
        <v>23</v>
      </c>
      <c r="B30" s="357" t="s">
        <v>306</v>
      </c>
      <c r="C30" s="462">
        <v>4</v>
      </c>
      <c r="D30" s="318" t="s">
        <v>187</v>
      </c>
      <c r="E30" s="463">
        <f>519.2+G30</f>
        <v>475.20000000000005</v>
      </c>
      <c r="F30" s="525">
        <f>500.3+H30</f>
        <v>454.13</v>
      </c>
      <c r="G30" s="453">
        <v>-44</v>
      </c>
      <c r="H30" s="492">
        <v>-46.17</v>
      </c>
    </row>
    <row r="31" spans="1:8" x14ac:dyDescent="0.25">
      <c r="A31" s="448">
        <f t="shared" si="0"/>
        <v>24</v>
      </c>
      <c r="B31" s="480" t="s">
        <v>307</v>
      </c>
      <c r="C31" s="481"/>
      <c r="D31" s="451"/>
      <c r="E31" s="483">
        <f>E32+E33</f>
        <v>262.79999999999995</v>
      </c>
      <c r="F31" s="320">
        <f>F32+F33</f>
        <v>7</v>
      </c>
      <c r="G31" s="356"/>
      <c r="H31" s="484"/>
    </row>
    <row r="32" spans="1:8" x14ac:dyDescent="0.25">
      <c r="A32" s="448">
        <f t="shared" si="0"/>
        <v>25</v>
      </c>
      <c r="B32" s="449" t="s">
        <v>389</v>
      </c>
      <c r="C32" s="450">
        <v>1</v>
      </c>
      <c r="D32" s="451" t="s">
        <v>308</v>
      </c>
      <c r="E32" s="452">
        <v>7.7</v>
      </c>
      <c r="F32" s="322">
        <v>7</v>
      </c>
      <c r="G32" s="356"/>
      <c r="H32" s="484"/>
    </row>
    <row r="33" spans="1:8" x14ac:dyDescent="0.25">
      <c r="A33" s="448">
        <f t="shared" si="0"/>
        <v>26</v>
      </c>
      <c r="B33" s="449" t="s">
        <v>309</v>
      </c>
      <c r="C33" s="450">
        <v>4</v>
      </c>
      <c r="D33" s="451"/>
      <c r="E33" s="493">
        <f>SUM(E34:E43)</f>
        <v>255.09999999999997</v>
      </c>
      <c r="F33" s="292"/>
      <c r="G33" s="356"/>
      <c r="H33" s="484"/>
    </row>
    <row r="34" spans="1:8" x14ac:dyDescent="0.25">
      <c r="A34" s="448">
        <f t="shared" si="0"/>
        <v>27</v>
      </c>
      <c r="B34" s="449" t="s">
        <v>310</v>
      </c>
      <c r="C34" s="450">
        <v>4</v>
      </c>
      <c r="D34" s="295" t="s">
        <v>311</v>
      </c>
      <c r="E34" s="296">
        <v>20.184000000000001</v>
      </c>
      <c r="F34" s="292"/>
      <c r="G34" s="356"/>
      <c r="H34" s="484"/>
    </row>
    <row r="35" spans="1:8" x14ac:dyDescent="0.25">
      <c r="A35" s="448">
        <f t="shared" si="0"/>
        <v>28</v>
      </c>
      <c r="B35" s="449"/>
      <c r="C35" s="450">
        <v>4</v>
      </c>
      <c r="D35" s="295" t="s">
        <v>312</v>
      </c>
      <c r="E35" s="296">
        <v>14.896000000000001</v>
      </c>
      <c r="F35" s="292"/>
      <c r="G35" s="356"/>
      <c r="H35" s="484"/>
    </row>
    <row r="36" spans="1:8" x14ac:dyDescent="0.25">
      <c r="A36" s="448">
        <f t="shared" si="0"/>
        <v>29</v>
      </c>
      <c r="B36" s="449"/>
      <c r="C36" s="450">
        <v>4</v>
      </c>
      <c r="D36" s="295" t="s">
        <v>313</v>
      </c>
      <c r="E36" s="296">
        <v>17.248000000000001</v>
      </c>
      <c r="F36" s="292"/>
      <c r="G36" s="356"/>
      <c r="H36" s="484"/>
    </row>
    <row r="37" spans="1:8" x14ac:dyDescent="0.25">
      <c r="A37" s="448">
        <f t="shared" si="0"/>
        <v>30</v>
      </c>
      <c r="B37" s="449"/>
      <c r="C37" s="450">
        <v>4</v>
      </c>
      <c r="D37" s="295" t="s">
        <v>314</v>
      </c>
      <c r="E37" s="296">
        <v>6.6639999999999997</v>
      </c>
      <c r="F37" s="292"/>
      <c r="G37" s="356"/>
      <c r="H37" s="484"/>
    </row>
    <row r="38" spans="1:8" x14ac:dyDescent="0.25">
      <c r="A38" s="448">
        <f t="shared" si="0"/>
        <v>31</v>
      </c>
      <c r="B38" s="449"/>
      <c r="C38" s="450">
        <v>4</v>
      </c>
      <c r="D38" s="295" t="s">
        <v>315</v>
      </c>
      <c r="E38" s="296">
        <v>9.4079999999999995</v>
      </c>
      <c r="F38" s="292"/>
      <c r="G38" s="356"/>
      <c r="H38" s="484"/>
    </row>
    <row r="39" spans="1:8" x14ac:dyDescent="0.25">
      <c r="A39" s="448">
        <f t="shared" si="0"/>
        <v>32</v>
      </c>
      <c r="B39" s="449"/>
      <c r="C39" s="450">
        <v>4</v>
      </c>
      <c r="D39" s="295" t="s">
        <v>316</v>
      </c>
      <c r="E39" s="296">
        <v>27.832000000000001</v>
      </c>
      <c r="F39" s="292"/>
      <c r="G39" s="356"/>
      <c r="H39" s="484"/>
    </row>
    <row r="40" spans="1:8" x14ac:dyDescent="0.25">
      <c r="A40" s="448">
        <f t="shared" si="0"/>
        <v>33</v>
      </c>
      <c r="B40" s="449"/>
      <c r="C40" s="450">
        <v>4</v>
      </c>
      <c r="D40" s="295" t="s">
        <v>317</v>
      </c>
      <c r="E40" s="296">
        <v>21.952000000000002</v>
      </c>
      <c r="F40" s="292"/>
      <c r="G40" s="356"/>
      <c r="H40" s="484"/>
    </row>
    <row r="41" spans="1:8" x14ac:dyDescent="0.25">
      <c r="A41" s="448">
        <f t="shared" si="0"/>
        <v>34</v>
      </c>
      <c r="B41" s="449"/>
      <c r="C41" s="450">
        <v>4</v>
      </c>
      <c r="D41" s="295" t="s">
        <v>318</v>
      </c>
      <c r="E41" s="296">
        <v>10.976000000000001</v>
      </c>
      <c r="F41" s="292"/>
      <c r="G41" s="356"/>
      <c r="H41" s="484"/>
    </row>
    <row r="42" spans="1:8" x14ac:dyDescent="0.25">
      <c r="A42" s="448">
        <f t="shared" si="0"/>
        <v>35</v>
      </c>
      <c r="B42" s="449"/>
      <c r="C42" s="450">
        <v>4</v>
      </c>
      <c r="D42" s="295" t="s">
        <v>319</v>
      </c>
      <c r="E42" s="296">
        <v>31.36</v>
      </c>
      <c r="F42" s="292"/>
      <c r="G42" s="356"/>
      <c r="H42" s="484"/>
    </row>
    <row r="43" spans="1:8" x14ac:dyDescent="0.25">
      <c r="A43" s="448">
        <f t="shared" si="0"/>
        <v>36</v>
      </c>
      <c r="B43" s="449"/>
      <c r="C43" s="450">
        <v>4</v>
      </c>
      <c r="D43" s="295" t="s">
        <v>320</v>
      </c>
      <c r="E43" s="296">
        <v>94.58</v>
      </c>
      <c r="F43" s="292"/>
      <c r="G43" s="356"/>
      <c r="H43" s="484"/>
    </row>
    <row r="44" spans="1:8" x14ac:dyDescent="0.25">
      <c r="A44" s="448">
        <f t="shared" si="0"/>
        <v>37</v>
      </c>
      <c r="B44" s="480" t="s">
        <v>321</v>
      </c>
      <c r="C44" s="481">
        <v>1</v>
      </c>
      <c r="D44" s="482" t="s">
        <v>25</v>
      </c>
      <c r="E44" s="483">
        <v>4.8</v>
      </c>
      <c r="F44" s="320">
        <v>4.3</v>
      </c>
      <c r="G44" s="356"/>
      <c r="H44" s="484"/>
    </row>
    <row r="45" spans="1:8" x14ac:dyDescent="0.25">
      <c r="A45" s="448">
        <f t="shared" si="0"/>
        <v>38</v>
      </c>
      <c r="B45" s="480" t="s">
        <v>257</v>
      </c>
      <c r="C45" s="481">
        <v>1</v>
      </c>
      <c r="D45" s="482" t="s">
        <v>25</v>
      </c>
      <c r="E45" s="483">
        <v>3</v>
      </c>
      <c r="F45" s="320"/>
      <c r="G45" s="356"/>
      <c r="H45" s="484"/>
    </row>
    <row r="46" spans="1:8" x14ac:dyDescent="0.25">
      <c r="A46" s="448">
        <f t="shared" si="0"/>
        <v>39</v>
      </c>
      <c r="B46" s="480" t="s">
        <v>322</v>
      </c>
      <c r="C46" s="481">
        <v>1</v>
      </c>
      <c r="D46" s="482"/>
      <c r="E46" s="483">
        <f>E47+E48+E49+E50+E51+E52</f>
        <v>279.39999999999998</v>
      </c>
      <c r="F46" s="320">
        <f>F47+F48+F49+F50+F51+F52</f>
        <v>260</v>
      </c>
      <c r="G46" s="356"/>
      <c r="H46" s="484"/>
    </row>
    <row r="47" spans="1:8" x14ac:dyDescent="0.25">
      <c r="A47" s="448">
        <f t="shared" si="0"/>
        <v>40</v>
      </c>
      <c r="B47" s="451" t="s">
        <v>390</v>
      </c>
      <c r="C47" s="481">
        <v>1</v>
      </c>
      <c r="D47" s="451" t="s">
        <v>25</v>
      </c>
      <c r="E47" s="452">
        <v>276.89999999999998</v>
      </c>
      <c r="F47" s="322">
        <v>260</v>
      </c>
      <c r="G47" s="356"/>
      <c r="H47" s="484"/>
    </row>
    <row r="48" spans="1:8" x14ac:dyDescent="0.25">
      <c r="A48" s="448">
        <f t="shared" si="0"/>
        <v>41</v>
      </c>
      <c r="B48" s="480"/>
      <c r="C48" s="481">
        <v>1</v>
      </c>
      <c r="D48" s="451" t="s">
        <v>7</v>
      </c>
      <c r="E48" s="452">
        <v>0.5</v>
      </c>
      <c r="F48" s="320"/>
      <c r="G48" s="356"/>
      <c r="H48" s="484"/>
    </row>
    <row r="49" spans="1:8" x14ac:dyDescent="0.25">
      <c r="A49" s="448">
        <f t="shared" si="0"/>
        <v>42</v>
      </c>
      <c r="B49" s="480"/>
      <c r="C49" s="481">
        <v>1</v>
      </c>
      <c r="D49" s="451" t="s">
        <v>8</v>
      </c>
      <c r="E49" s="452">
        <v>0.5</v>
      </c>
      <c r="F49" s="320"/>
      <c r="G49" s="356"/>
      <c r="H49" s="484"/>
    </row>
    <row r="50" spans="1:8" x14ac:dyDescent="0.25">
      <c r="A50" s="448">
        <f t="shared" si="0"/>
        <v>43</v>
      </c>
      <c r="B50" s="480"/>
      <c r="C50" s="481">
        <v>1</v>
      </c>
      <c r="D50" s="451" t="s">
        <v>9</v>
      </c>
      <c r="E50" s="452">
        <v>0.5</v>
      </c>
      <c r="F50" s="320"/>
      <c r="G50" s="356"/>
      <c r="H50" s="484"/>
    </row>
    <row r="51" spans="1:8" x14ac:dyDescent="0.25">
      <c r="A51" s="448">
        <f t="shared" si="0"/>
        <v>44</v>
      </c>
      <c r="B51" s="480"/>
      <c r="C51" s="481">
        <v>1</v>
      </c>
      <c r="D51" s="451" t="s">
        <v>13</v>
      </c>
      <c r="E51" s="452">
        <v>0.5</v>
      </c>
      <c r="F51" s="320"/>
      <c r="G51" s="356"/>
      <c r="H51" s="484"/>
    </row>
    <row r="52" spans="1:8" x14ac:dyDescent="0.25">
      <c r="A52" s="448">
        <f t="shared" si="0"/>
        <v>45</v>
      </c>
      <c r="B52" s="480"/>
      <c r="C52" s="481">
        <v>1</v>
      </c>
      <c r="D52" s="451" t="s">
        <v>15</v>
      </c>
      <c r="E52" s="452">
        <v>0.5</v>
      </c>
      <c r="F52" s="320"/>
      <c r="G52" s="356"/>
      <c r="H52" s="484"/>
    </row>
    <row r="53" spans="1:8" x14ac:dyDescent="0.25">
      <c r="A53" s="448">
        <f t="shared" si="0"/>
        <v>46</v>
      </c>
      <c r="B53" s="480" t="s">
        <v>267</v>
      </c>
      <c r="C53" s="481">
        <v>6</v>
      </c>
      <c r="D53" s="451" t="s">
        <v>323</v>
      </c>
      <c r="E53" s="483">
        <v>287</v>
      </c>
      <c r="F53" s="292"/>
      <c r="G53" s="356"/>
      <c r="H53" s="484"/>
    </row>
    <row r="54" spans="1:8" x14ac:dyDescent="0.25">
      <c r="A54" s="448">
        <f t="shared" si="0"/>
        <v>47</v>
      </c>
      <c r="B54" s="480" t="s">
        <v>324</v>
      </c>
      <c r="C54" s="481">
        <v>1</v>
      </c>
      <c r="D54" s="449" t="s">
        <v>25</v>
      </c>
      <c r="E54" s="483">
        <v>8.3960000000000008</v>
      </c>
      <c r="F54" s="320">
        <v>5.42</v>
      </c>
      <c r="G54" s="356"/>
      <c r="H54" s="484"/>
    </row>
    <row r="55" spans="1:8" ht="32.25" customHeight="1" x14ac:dyDescent="0.25">
      <c r="A55" s="448">
        <v>48</v>
      </c>
      <c r="B55" s="294" t="s">
        <v>443</v>
      </c>
      <c r="C55" s="293">
        <v>1</v>
      </c>
      <c r="D55" s="480" t="s">
        <v>25</v>
      </c>
      <c r="E55" s="483">
        <v>2.6680000000000001</v>
      </c>
      <c r="F55" s="320"/>
      <c r="G55" s="356"/>
      <c r="H55" s="484"/>
    </row>
    <row r="56" spans="1:8" ht="26.4" x14ac:dyDescent="0.25">
      <c r="A56" s="590">
        <v>49</v>
      </c>
      <c r="B56" s="591" t="s">
        <v>1</v>
      </c>
      <c r="C56" s="592">
        <v>1</v>
      </c>
      <c r="D56" s="593" t="s">
        <v>1</v>
      </c>
      <c r="E56" s="580">
        <v>1234.5999999999999</v>
      </c>
      <c r="F56" s="585">
        <f>1154.4+H56</f>
        <v>1150.7</v>
      </c>
      <c r="G56" s="356"/>
      <c r="H56" s="492">
        <v>-3.7</v>
      </c>
    </row>
    <row r="57" spans="1:8" ht="26.4" x14ac:dyDescent="0.25">
      <c r="A57" s="448">
        <v>50</v>
      </c>
      <c r="B57" s="480" t="s">
        <v>263</v>
      </c>
      <c r="C57" s="481">
        <v>4</v>
      </c>
      <c r="D57" s="494" t="s">
        <v>6</v>
      </c>
      <c r="E57" s="483">
        <v>287.89999999999998</v>
      </c>
      <c r="F57" s="320">
        <v>185.21</v>
      </c>
      <c r="G57" s="356"/>
      <c r="H57" s="484"/>
    </row>
    <row r="58" spans="1:8" ht="27" thickBot="1" x14ac:dyDescent="0.3">
      <c r="A58" s="467">
        <v>51</v>
      </c>
      <c r="B58" s="468" t="s">
        <v>325</v>
      </c>
      <c r="C58" s="469">
        <v>4</v>
      </c>
      <c r="D58" s="470" t="s">
        <v>187</v>
      </c>
      <c r="E58" s="471">
        <v>161</v>
      </c>
      <c r="F58" s="324">
        <v>88</v>
      </c>
      <c r="G58" s="472"/>
      <c r="H58" s="495"/>
    </row>
    <row r="59" spans="1:8" ht="42" customHeight="1" thickBot="1" x14ac:dyDescent="0.3">
      <c r="A59" s="594">
        <v>52</v>
      </c>
      <c r="B59" s="595" t="s">
        <v>481</v>
      </c>
      <c r="C59" s="596"/>
      <c r="D59" s="597"/>
      <c r="E59" s="598">
        <f>E58+E57+E56+E54+E53+E46+E45+E44+E31+E27+E23+E22+E21+E17+SUM(E8:E16)+E55</f>
        <v>4306.5639999999994</v>
      </c>
      <c r="F59" s="599">
        <f>F58+F57+F56+F54+F53+F46+F45+F44+F31+F27+F23+F22+F21+F17+SUM(F8:F16)+F55</f>
        <v>2406.7070000000003</v>
      </c>
      <c r="G59" s="474"/>
      <c r="H59" s="526">
        <f>H27+H56</f>
        <v>-49.870000000000005</v>
      </c>
    </row>
    <row r="60" spans="1:8" ht="26.4" x14ac:dyDescent="0.25">
      <c r="A60" s="244">
        <v>53</v>
      </c>
      <c r="B60" s="273" t="s">
        <v>220</v>
      </c>
      <c r="C60" s="274">
        <v>2</v>
      </c>
      <c r="D60" s="275" t="s">
        <v>482</v>
      </c>
      <c r="E60" s="205">
        <v>9619.5</v>
      </c>
      <c r="F60" s="325">
        <v>9312.3970000000008</v>
      </c>
      <c r="G60" s="473"/>
      <c r="H60" s="479"/>
    </row>
    <row r="61" spans="1:8" x14ac:dyDescent="0.25">
      <c r="A61" s="448">
        <v>54</v>
      </c>
      <c r="B61" s="485" t="s">
        <v>327</v>
      </c>
      <c r="C61" s="486">
        <v>4</v>
      </c>
      <c r="D61" s="494"/>
      <c r="E61" s="483">
        <v>182.2</v>
      </c>
      <c r="F61" s="320">
        <v>1.9</v>
      </c>
      <c r="G61" s="356"/>
      <c r="H61" s="484"/>
    </row>
    <row r="62" spans="1:8" ht="26.4" x14ac:dyDescent="0.25">
      <c r="A62" s="448">
        <v>55</v>
      </c>
      <c r="B62" s="496" t="s">
        <v>390</v>
      </c>
      <c r="C62" s="486"/>
      <c r="D62" s="490" t="s">
        <v>80</v>
      </c>
      <c r="E62" s="452">
        <v>178.6</v>
      </c>
      <c r="F62" s="322"/>
      <c r="G62" s="356"/>
      <c r="H62" s="484"/>
    </row>
    <row r="63" spans="1:8" x14ac:dyDescent="0.25">
      <c r="A63" s="448">
        <v>56</v>
      </c>
      <c r="B63" s="485"/>
      <c r="C63" s="486"/>
      <c r="D63" s="497" t="s">
        <v>25</v>
      </c>
      <c r="E63" s="452">
        <v>3.6</v>
      </c>
      <c r="F63" s="322">
        <v>1.9</v>
      </c>
      <c r="G63" s="356"/>
      <c r="H63" s="484"/>
    </row>
    <row r="64" spans="1:8" ht="26.4" x14ac:dyDescent="0.25">
      <c r="A64" s="448">
        <v>57</v>
      </c>
      <c r="B64" s="498" t="s">
        <v>328</v>
      </c>
      <c r="C64" s="499">
        <v>3</v>
      </c>
      <c r="D64" s="494" t="s">
        <v>329</v>
      </c>
      <c r="E64" s="483">
        <v>33.564</v>
      </c>
      <c r="F64" s="320"/>
      <c r="G64" s="356"/>
      <c r="H64" s="484"/>
    </row>
    <row r="65" spans="1:8" ht="26.4" x14ac:dyDescent="0.25">
      <c r="A65" s="448">
        <v>58</v>
      </c>
      <c r="B65" s="498" t="s">
        <v>280</v>
      </c>
      <c r="C65" s="499">
        <v>1</v>
      </c>
      <c r="D65" s="494" t="s">
        <v>25</v>
      </c>
      <c r="E65" s="483">
        <v>23.286999999999999</v>
      </c>
      <c r="F65" s="320">
        <v>22.954000000000001</v>
      </c>
      <c r="G65" s="356"/>
      <c r="H65" s="484"/>
    </row>
    <row r="66" spans="1:8" ht="26.4" x14ac:dyDescent="0.25">
      <c r="A66" s="448">
        <v>59</v>
      </c>
      <c r="B66" s="498" t="s">
        <v>279</v>
      </c>
      <c r="C66" s="499">
        <v>2</v>
      </c>
      <c r="D66" s="494" t="s">
        <v>33</v>
      </c>
      <c r="E66" s="483">
        <v>134.9</v>
      </c>
      <c r="F66" s="320">
        <v>100.893</v>
      </c>
      <c r="G66" s="356"/>
      <c r="H66" s="484"/>
    </row>
    <row r="67" spans="1:8" ht="39.6" x14ac:dyDescent="0.25">
      <c r="A67" s="448">
        <v>60</v>
      </c>
      <c r="B67" s="498" t="s">
        <v>375</v>
      </c>
      <c r="C67" s="499">
        <v>2</v>
      </c>
      <c r="D67" s="494" t="s">
        <v>19</v>
      </c>
      <c r="E67" s="483">
        <v>0.8</v>
      </c>
      <c r="F67" s="320"/>
      <c r="G67" s="356"/>
      <c r="H67" s="484"/>
    </row>
    <row r="68" spans="1:8" x14ac:dyDescent="0.25">
      <c r="A68" s="448">
        <v>61</v>
      </c>
      <c r="B68" s="498" t="s">
        <v>330</v>
      </c>
      <c r="C68" s="499">
        <v>2</v>
      </c>
      <c r="D68" s="494" t="s">
        <v>326</v>
      </c>
      <c r="E68" s="483">
        <v>131</v>
      </c>
      <c r="F68" s="326">
        <v>30.047999999999998</v>
      </c>
      <c r="G68" s="356"/>
      <c r="H68" s="484"/>
    </row>
    <row r="69" spans="1:8" ht="39.6" x14ac:dyDescent="0.25">
      <c r="A69" s="448">
        <v>62</v>
      </c>
      <c r="B69" s="498" t="s">
        <v>381</v>
      </c>
      <c r="C69" s="499">
        <v>2</v>
      </c>
      <c r="D69" s="494" t="s">
        <v>326</v>
      </c>
      <c r="E69" s="483">
        <v>28.28</v>
      </c>
      <c r="F69" s="320">
        <v>16.399999999999999</v>
      </c>
      <c r="G69" s="356"/>
      <c r="H69" s="484"/>
    </row>
    <row r="70" spans="1:8" ht="26.4" x14ac:dyDescent="0.25">
      <c r="A70" s="448">
        <v>63</v>
      </c>
      <c r="B70" s="500" t="s">
        <v>428</v>
      </c>
      <c r="C70" s="499"/>
      <c r="D70" s="501"/>
      <c r="E70" s="483">
        <f>E71+E72</f>
        <v>111.495</v>
      </c>
      <c r="F70" s="320">
        <f>F71+F72</f>
        <v>46.515000000000001</v>
      </c>
      <c r="G70" s="356"/>
      <c r="H70" s="484"/>
    </row>
    <row r="71" spans="1:8" ht="26.4" x14ac:dyDescent="0.25">
      <c r="A71" s="448">
        <v>64</v>
      </c>
      <c r="B71" s="502" t="s">
        <v>390</v>
      </c>
      <c r="C71" s="503">
        <v>4</v>
      </c>
      <c r="D71" s="497" t="s">
        <v>80</v>
      </c>
      <c r="E71" s="452">
        <v>109.309</v>
      </c>
      <c r="F71" s="322">
        <v>45</v>
      </c>
      <c r="G71" s="356"/>
      <c r="H71" s="484"/>
    </row>
    <row r="72" spans="1:8" x14ac:dyDescent="0.25">
      <c r="A72" s="448">
        <v>65</v>
      </c>
      <c r="B72" s="500"/>
      <c r="C72" s="503">
        <v>1</v>
      </c>
      <c r="D72" s="490" t="s">
        <v>25</v>
      </c>
      <c r="E72" s="452">
        <v>2.1859999999999999</v>
      </c>
      <c r="F72" s="322">
        <v>1.5149999999999999</v>
      </c>
      <c r="G72" s="356"/>
      <c r="H72" s="484"/>
    </row>
    <row r="73" spans="1:8" ht="39.6" x14ac:dyDescent="0.25">
      <c r="A73" s="448">
        <v>66</v>
      </c>
      <c r="B73" s="500" t="s">
        <v>388</v>
      </c>
      <c r="C73" s="499">
        <v>4</v>
      </c>
      <c r="D73" s="501" t="s">
        <v>80</v>
      </c>
      <c r="E73" s="483">
        <f>E74+E75</f>
        <v>110.282</v>
      </c>
      <c r="F73" s="320">
        <f>F74+F75</f>
        <v>1.9</v>
      </c>
      <c r="G73" s="356"/>
      <c r="H73" s="484"/>
    </row>
    <row r="74" spans="1:8" ht="26.4" x14ac:dyDescent="0.25">
      <c r="A74" s="448">
        <v>67</v>
      </c>
      <c r="B74" s="502" t="s">
        <v>390</v>
      </c>
      <c r="C74" s="503">
        <v>4</v>
      </c>
      <c r="D74" s="497" t="s">
        <v>80</v>
      </c>
      <c r="E74" s="452">
        <v>107.07</v>
      </c>
      <c r="F74" s="320"/>
      <c r="G74" s="356"/>
      <c r="H74" s="484"/>
    </row>
    <row r="75" spans="1:8" x14ac:dyDescent="0.25">
      <c r="A75" s="448">
        <v>68</v>
      </c>
      <c r="B75" s="500"/>
      <c r="C75" s="503">
        <v>1</v>
      </c>
      <c r="D75" s="490" t="s">
        <v>25</v>
      </c>
      <c r="E75" s="452">
        <v>3.2120000000000002</v>
      </c>
      <c r="F75" s="322">
        <v>1.9</v>
      </c>
      <c r="G75" s="356"/>
      <c r="H75" s="484"/>
    </row>
    <row r="76" spans="1:8" ht="26.4" x14ac:dyDescent="0.25">
      <c r="A76" s="448">
        <f t="shared" ref="A76" si="1">A75+1</f>
        <v>69</v>
      </c>
      <c r="B76" s="500" t="s">
        <v>483</v>
      </c>
      <c r="C76" s="504"/>
      <c r="D76" s="501"/>
      <c r="E76" s="483">
        <v>24.678999999999998</v>
      </c>
      <c r="F76" s="327"/>
      <c r="G76" s="356"/>
      <c r="H76" s="484"/>
    </row>
    <row r="77" spans="1:8" ht="26.4" x14ac:dyDescent="0.25">
      <c r="A77" s="467">
        <v>70</v>
      </c>
      <c r="B77" s="505"/>
      <c r="C77" s="506">
        <v>4</v>
      </c>
      <c r="D77" s="497" t="s">
        <v>80</v>
      </c>
      <c r="E77" s="452">
        <v>24.678999999999998</v>
      </c>
      <c r="F77" s="328"/>
      <c r="G77" s="356"/>
      <c r="H77" s="484"/>
    </row>
    <row r="78" spans="1:8" ht="15.6" x14ac:dyDescent="0.25">
      <c r="A78" s="467">
        <v>71</v>
      </c>
      <c r="B78" s="505"/>
      <c r="C78" s="506">
        <v>1</v>
      </c>
      <c r="D78" s="507" t="s">
        <v>25</v>
      </c>
      <c r="E78" s="508">
        <v>-3.5249999999999999</v>
      </c>
      <c r="F78" s="329">
        <v>-1.5149999999999999</v>
      </c>
      <c r="G78" s="356"/>
      <c r="H78" s="484"/>
    </row>
    <row r="79" spans="1:8" ht="39.6" x14ac:dyDescent="0.25">
      <c r="A79" s="467">
        <v>72</v>
      </c>
      <c r="B79" s="509" t="s">
        <v>283</v>
      </c>
      <c r="C79" s="510">
        <v>5</v>
      </c>
      <c r="D79" s="470" t="s">
        <v>293</v>
      </c>
      <c r="E79" s="471">
        <v>998</v>
      </c>
      <c r="F79" s="324"/>
      <c r="G79" s="356"/>
      <c r="H79" s="484"/>
    </row>
    <row r="80" spans="1:8" ht="39.6" x14ac:dyDescent="0.25">
      <c r="A80" s="448">
        <v>73</v>
      </c>
      <c r="B80" s="500" t="s">
        <v>434</v>
      </c>
      <c r="C80" s="511">
        <v>4</v>
      </c>
      <c r="D80" s="490" t="s">
        <v>187</v>
      </c>
      <c r="E80" s="483">
        <v>56.75</v>
      </c>
      <c r="F80" s="320">
        <v>55.938000000000002</v>
      </c>
      <c r="G80" s="356"/>
      <c r="H80" s="484"/>
    </row>
    <row r="81" spans="1:8" ht="26.4" x14ac:dyDescent="0.25">
      <c r="A81" s="448">
        <v>74</v>
      </c>
      <c r="B81" s="583" t="s">
        <v>453</v>
      </c>
      <c r="C81" s="584"/>
      <c r="D81" s="579"/>
      <c r="E81" s="580">
        <f>E82+E83</f>
        <v>46.391000000000005</v>
      </c>
      <c r="F81" s="585">
        <f>F82+F83</f>
        <v>45.427999999999997</v>
      </c>
      <c r="G81" s="530"/>
      <c r="H81" s="531">
        <f>H83</f>
        <v>-0.3</v>
      </c>
    </row>
    <row r="82" spans="1:8" ht="26.4" x14ac:dyDescent="0.25">
      <c r="A82" s="448">
        <v>75</v>
      </c>
      <c r="B82" s="512" t="s">
        <v>41</v>
      </c>
      <c r="C82" s="499">
        <v>4</v>
      </c>
      <c r="D82" s="490" t="s">
        <v>26</v>
      </c>
      <c r="E82" s="452">
        <v>34.963000000000001</v>
      </c>
      <c r="F82" s="322">
        <v>34.463000000000001</v>
      </c>
      <c r="G82" s="530"/>
      <c r="H82" s="532"/>
    </row>
    <row r="83" spans="1:8" ht="26.4" x14ac:dyDescent="0.25">
      <c r="A83" s="448">
        <v>76</v>
      </c>
      <c r="B83" s="586"/>
      <c r="C83" s="584">
        <v>4</v>
      </c>
      <c r="D83" s="587" t="s">
        <v>187</v>
      </c>
      <c r="E83" s="588">
        <v>11.428000000000001</v>
      </c>
      <c r="F83" s="589">
        <f>11.265+H83</f>
        <v>10.965</v>
      </c>
      <c r="G83" s="530"/>
      <c r="H83" s="531">
        <v>-0.3</v>
      </c>
    </row>
    <row r="84" spans="1:8" ht="41.4" x14ac:dyDescent="0.25">
      <c r="A84" s="513">
        <v>77</v>
      </c>
      <c r="B84" s="570" t="s">
        <v>454</v>
      </c>
      <c r="C84" s="573"/>
      <c r="D84" s="318"/>
      <c r="E84" s="571">
        <f>E85+E86</f>
        <v>35.238520000000001</v>
      </c>
      <c r="F84" s="571">
        <f t="shared" ref="F84:G84" si="2">F85+F86</f>
        <v>0</v>
      </c>
      <c r="G84" s="572">
        <f t="shared" si="2"/>
        <v>7.3579699999999999</v>
      </c>
      <c r="H84" s="484"/>
    </row>
    <row r="85" spans="1:8" ht="26.4" x14ac:dyDescent="0.25">
      <c r="A85" s="514">
        <v>78</v>
      </c>
      <c r="B85" s="529" t="s">
        <v>41</v>
      </c>
      <c r="C85" s="528">
        <v>4</v>
      </c>
      <c r="D85" s="574" t="s">
        <v>80</v>
      </c>
      <c r="E85" s="575">
        <v>34.547580000000004</v>
      </c>
      <c r="F85" s="330"/>
      <c r="G85" s="356">
        <v>7.2137000000000002</v>
      </c>
      <c r="H85" s="484"/>
    </row>
    <row r="86" spans="1:8" x14ac:dyDescent="0.25">
      <c r="A86" s="514">
        <v>79</v>
      </c>
      <c r="B86" s="576"/>
      <c r="C86" s="528">
        <v>1</v>
      </c>
      <c r="D86" s="318" t="s">
        <v>25</v>
      </c>
      <c r="E86" s="575">
        <v>0.69094</v>
      </c>
      <c r="F86" s="330"/>
      <c r="G86" s="356">
        <v>0.14427000000000001</v>
      </c>
      <c r="H86" s="484"/>
    </row>
    <row r="87" spans="1:8" ht="55.2" x14ac:dyDescent="0.25">
      <c r="A87" s="464">
        <v>80</v>
      </c>
      <c r="B87" s="570" t="s">
        <v>455</v>
      </c>
      <c r="C87" s="528">
        <v>2</v>
      </c>
      <c r="D87" s="317"/>
      <c r="E87" s="571">
        <f>SUM(E88:E96)</f>
        <v>24.975999999999996</v>
      </c>
      <c r="F87" s="571">
        <f>SUM(F88:F96)</f>
        <v>19.385000000000002</v>
      </c>
      <c r="G87" s="466">
        <f>SUM(G88:G96)</f>
        <v>13.256000000000002</v>
      </c>
      <c r="H87" s="466">
        <f>SUM(H88:H96)</f>
        <v>9.2200000000000006</v>
      </c>
    </row>
    <row r="88" spans="1:8" x14ac:dyDescent="0.25">
      <c r="A88" s="761">
        <v>81</v>
      </c>
      <c r="B88" s="548"/>
      <c r="C88" s="762"/>
      <c r="D88" s="763" t="s">
        <v>191</v>
      </c>
      <c r="E88" s="759">
        <v>2.8159999999999998</v>
      </c>
      <c r="F88" s="760">
        <v>0.41</v>
      </c>
      <c r="G88" s="356">
        <v>1.4079999999999999</v>
      </c>
      <c r="H88" s="484">
        <v>0.20499999999999999</v>
      </c>
    </row>
    <row r="89" spans="1:8" x14ac:dyDescent="0.25">
      <c r="A89" s="761">
        <v>82</v>
      </c>
      <c r="B89" s="548"/>
      <c r="C89" s="762"/>
      <c r="D89" s="763" t="s">
        <v>192</v>
      </c>
      <c r="E89" s="759">
        <v>3.056</v>
      </c>
      <c r="F89" s="760">
        <v>0.94199999999999995</v>
      </c>
      <c r="G89" s="356">
        <v>1.056</v>
      </c>
      <c r="H89" s="484">
        <v>0.154</v>
      </c>
    </row>
    <row r="90" spans="1:8" x14ac:dyDescent="0.25">
      <c r="A90" s="761">
        <v>83</v>
      </c>
      <c r="B90" s="548"/>
      <c r="C90" s="762"/>
      <c r="D90" s="763" t="s">
        <v>193</v>
      </c>
      <c r="E90" s="759">
        <v>0.70399999999999996</v>
      </c>
      <c r="F90" s="760">
        <v>1.02</v>
      </c>
      <c r="G90" s="356">
        <v>0.35199999999999998</v>
      </c>
      <c r="H90" s="484">
        <v>5.0999999999999997E-2</v>
      </c>
    </row>
    <row r="91" spans="1:8" x14ac:dyDescent="0.25">
      <c r="A91" s="761">
        <v>84</v>
      </c>
      <c r="B91" s="548"/>
      <c r="C91" s="762"/>
      <c r="D91" s="763" t="s">
        <v>194</v>
      </c>
      <c r="E91" s="759">
        <v>0.70399999999999996</v>
      </c>
      <c r="F91" s="760">
        <v>1.02</v>
      </c>
      <c r="G91" s="356">
        <v>0.35199999999999998</v>
      </c>
      <c r="H91" s="484">
        <v>5.0999999999999997E-2</v>
      </c>
    </row>
    <row r="92" spans="1:8" x14ac:dyDescent="0.25">
      <c r="A92" s="761">
        <v>85</v>
      </c>
      <c r="B92" s="548"/>
      <c r="C92" s="762"/>
      <c r="D92" s="763" t="s">
        <v>456</v>
      </c>
      <c r="E92" s="759">
        <v>11.16</v>
      </c>
      <c r="F92" s="760">
        <v>10.999000000000001</v>
      </c>
      <c r="G92" s="356">
        <v>6.2</v>
      </c>
      <c r="H92" s="484">
        <v>6.11</v>
      </c>
    </row>
    <row r="93" spans="1:8" x14ac:dyDescent="0.25">
      <c r="A93" s="761">
        <v>86</v>
      </c>
      <c r="B93" s="548"/>
      <c r="C93" s="762"/>
      <c r="D93" s="763" t="s">
        <v>20</v>
      </c>
      <c r="E93" s="759">
        <v>2.48</v>
      </c>
      <c r="F93" s="760">
        <v>2.444</v>
      </c>
      <c r="G93" s="356">
        <v>1.24</v>
      </c>
      <c r="H93" s="484">
        <v>1.222</v>
      </c>
    </row>
    <row r="94" spans="1:8" ht="26.4" x14ac:dyDescent="0.25">
      <c r="A94" s="761">
        <v>87</v>
      </c>
      <c r="B94" s="548"/>
      <c r="C94" s="762"/>
      <c r="D94" s="764" t="s">
        <v>186</v>
      </c>
      <c r="E94" s="759">
        <v>2.1120000000000001</v>
      </c>
      <c r="F94" s="760">
        <v>0.308</v>
      </c>
      <c r="G94" s="356">
        <v>1.056</v>
      </c>
      <c r="H94" s="484">
        <v>0.154</v>
      </c>
    </row>
    <row r="95" spans="1:8" ht="39.6" x14ac:dyDescent="0.25">
      <c r="A95" s="761">
        <v>88</v>
      </c>
      <c r="B95" s="548"/>
      <c r="C95" s="762"/>
      <c r="D95" s="764" t="s">
        <v>68</v>
      </c>
      <c r="E95" s="759">
        <v>0.70399999999999996</v>
      </c>
      <c r="F95" s="760">
        <v>1.02</v>
      </c>
      <c r="G95" s="356">
        <v>0.35199999999999998</v>
      </c>
      <c r="H95" s="484">
        <v>5.0999999999999997E-2</v>
      </c>
    </row>
    <row r="96" spans="1:8" ht="26.4" x14ac:dyDescent="0.25">
      <c r="A96" s="464">
        <v>89</v>
      </c>
      <c r="B96" s="765"/>
      <c r="C96" s="528"/>
      <c r="D96" s="318" t="s">
        <v>537</v>
      </c>
      <c r="E96" s="575">
        <v>1.24</v>
      </c>
      <c r="F96" s="525">
        <v>1.222</v>
      </c>
      <c r="G96" s="356">
        <v>1.24</v>
      </c>
      <c r="H96" s="484">
        <v>1.222</v>
      </c>
    </row>
    <row r="97" spans="1:8" x14ac:dyDescent="0.25">
      <c r="A97" s="517">
        <v>90</v>
      </c>
      <c r="B97" s="518" t="s">
        <v>438</v>
      </c>
      <c r="C97" s="519">
        <v>3</v>
      </c>
      <c r="D97" s="520" t="s">
        <v>164</v>
      </c>
      <c r="E97" s="522">
        <v>18.992999999999999</v>
      </c>
      <c r="F97" s="320"/>
      <c r="G97" s="356"/>
      <c r="H97" s="484"/>
    </row>
    <row r="98" spans="1:8" ht="39.6" x14ac:dyDescent="0.25">
      <c r="A98" s="448">
        <v>91</v>
      </c>
      <c r="B98" s="465" t="s">
        <v>442</v>
      </c>
      <c r="C98" s="499">
        <v>5</v>
      </c>
      <c r="D98" s="494" t="s">
        <v>293</v>
      </c>
      <c r="E98" s="483">
        <v>2493.8000000000002</v>
      </c>
      <c r="F98" s="320"/>
      <c r="G98" s="356"/>
      <c r="H98" s="484"/>
    </row>
    <row r="99" spans="1:8" ht="13.8" x14ac:dyDescent="0.25">
      <c r="A99" s="448">
        <v>92</v>
      </c>
      <c r="B99" s="465" t="s">
        <v>484</v>
      </c>
      <c r="C99" s="499"/>
      <c r="D99" s="494"/>
      <c r="E99" s="521">
        <f>E100+E101</f>
        <v>28.693200000000001</v>
      </c>
      <c r="F99" s="320"/>
      <c r="G99" s="356"/>
      <c r="H99" s="484"/>
    </row>
    <row r="100" spans="1:8" ht="26.4" x14ac:dyDescent="0.25">
      <c r="A100" s="448">
        <v>93</v>
      </c>
      <c r="B100" s="515" t="s">
        <v>41</v>
      </c>
      <c r="C100" s="499">
        <v>4</v>
      </c>
      <c r="D100" s="497" t="s">
        <v>80</v>
      </c>
      <c r="E100" s="516">
        <v>27.58962</v>
      </c>
      <c r="F100" s="320"/>
      <c r="G100" s="356"/>
      <c r="H100" s="484"/>
    </row>
    <row r="101" spans="1:8" ht="13.8" x14ac:dyDescent="0.25">
      <c r="A101" s="448">
        <v>94</v>
      </c>
      <c r="B101" s="515"/>
      <c r="C101" s="499">
        <v>1</v>
      </c>
      <c r="D101" s="490" t="s">
        <v>25</v>
      </c>
      <c r="E101" s="516">
        <v>1.10358</v>
      </c>
      <c r="F101" s="320"/>
      <c r="G101" s="356"/>
      <c r="H101" s="484"/>
    </row>
    <row r="102" spans="1:8" ht="30.75" customHeight="1" x14ac:dyDescent="0.25">
      <c r="A102" s="991">
        <v>95</v>
      </c>
      <c r="B102" s="989" t="s">
        <v>538</v>
      </c>
      <c r="C102" s="993">
        <v>2</v>
      </c>
      <c r="D102" s="995"/>
      <c r="E102" s="997">
        <v>6.3719999999999999</v>
      </c>
      <c r="F102" s="997"/>
      <c r="G102" s="985"/>
      <c r="H102" s="987"/>
    </row>
    <row r="103" spans="1:8" ht="36" customHeight="1" x14ac:dyDescent="0.25">
      <c r="A103" s="992"/>
      <c r="B103" s="990"/>
      <c r="C103" s="994"/>
      <c r="D103" s="996"/>
      <c r="E103" s="998"/>
      <c r="F103" s="998"/>
      <c r="G103" s="986"/>
      <c r="H103" s="988"/>
    </row>
    <row r="104" spans="1:8" ht="30" customHeight="1" x14ac:dyDescent="0.25">
      <c r="A104" s="582">
        <f>A102+1</f>
        <v>96</v>
      </c>
      <c r="B104" s="577" t="s">
        <v>41</v>
      </c>
      <c r="C104" s="578">
        <v>2</v>
      </c>
      <c r="D104" s="579" t="s">
        <v>189</v>
      </c>
      <c r="E104" s="580">
        <f>6.372+G104</f>
        <v>0</v>
      </c>
      <c r="F104" s="580"/>
      <c r="G104" s="356">
        <v>-6.3719999999999999</v>
      </c>
      <c r="H104" s="484"/>
    </row>
    <row r="105" spans="1:8" ht="30" customHeight="1" x14ac:dyDescent="0.25">
      <c r="A105" s="582">
        <v>97</v>
      </c>
      <c r="B105" s="581"/>
      <c r="C105" s="578">
        <v>2</v>
      </c>
      <c r="D105" s="579" t="s">
        <v>537</v>
      </c>
      <c r="E105" s="580">
        <f>G105</f>
        <v>6.3719999999999999</v>
      </c>
      <c r="F105" s="580"/>
      <c r="G105" s="356">
        <v>6.3719999999999999</v>
      </c>
      <c r="H105" s="484"/>
    </row>
    <row r="106" spans="1:8" ht="41.4" x14ac:dyDescent="0.25">
      <c r="A106" s="582">
        <v>98</v>
      </c>
      <c r="B106" s="570" t="s">
        <v>497</v>
      </c>
      <c r="C106" s="528">
        <v>6</v>
      </c>
      <c r="D106" s="317" t="s">
        <v>89</v>
      </c>
      <c r="E106" s="571">
        <v>14.891719999999999</v>
      </c>
      <c r="F106" s="355"/>
      <c r="G106" s="356">
        <v>4.8070000000000004</v>
      </c>
      <c r="H106" s="484"/>
    </row>
    <row r="107" spans="1:8" ht="41.4" x14ac:dyDescent="0.25">
      <c r="A107" s="582">
        <v>99</v>
      </c>
      <c r="B107" s="458" t="s">
        <v>496</v>
      </c>
      <c r="C107" s="454">
        <v>5</v>
      </c>
      <c r="D107" s="459" t="s">
        <v>498</v>
      </c>
      <c r="E107" s="456">
        <v>59.293869999999998</v>
      </c>
      <c r="F107" s="457"/>
      <c r="G107" s="356"/>
      <c r="H107" s="484"/>
    </row>
    <row r="108" spans="1:8" ht="27.6" x14ac:dyDescent="0.25">
      <c r="A108" s="582">
        <v>100</v>
      </c>
      <c r="B108" s="458" t="s">
        <v>492</v>
      </c>
      <c r="C108" s="454">
        <v>4</v>
      </c>
      <c r="D108" s="460" t="s">
        <v>80</v>
      </c>
      <c r="E108" s="457">
        <v>3125.7</v>
      </c>
      <c r="F108" s="457"/>
      <c r="G108" s="356"/>
      <c r="H108" s="484"/>
    </row>
    <row r="109" spans="1:8" ht="52.8" x14ac:dyDescent="0.25">
      <c r="A109" s="582">
        <v>101</v>
      </c>
      <c r="B109" s="459" t="s">
        <v>515</v>
      </c>
      <c r="C109" s="454"/>
      <c r="D109" s="455"/>
      <c r="E109" s="457">
        <f>E110+E111</f>
        <v>8.7490000000000006</v>
      </c>
      <c r="F109" s="457"/>
      <c r="G109" s="356"/>
      <c r="H109" s="484"/>
    </row>
    <row r="110" spans="1:8" ht="26.4" x14ac:dyDescent="0.25">
      <c r="A110" s="582">
        <v>102</v>
      </c>
      <c r="B110" s="459" t="s">
        <v>334</v>
      </c>
      <c r="C110" s="454">
        <v>4</v>
      </c>
      <c r="D110" s="460" t="s">
        <v>187</v>
      </c>
      <c r="E110" s="527">
        <v>7.6180000000000003</v>
      </c>
      <c r="F110" s="457"/>
      <c r="G110" s="356" t="s">
        <v>518</v>
      </c>
      <c r="H110" s="484"/>
    </row>
    <row r="111" spans="1:8" ht="52.8" x14ac:dyDescent="0.25">
      <c r="A111" s="582">
        <v>103</v>
      </c>
      <c r="B111" s="459"/>
      <c r="C111" s="454">
        <v>2</v>
      </c>
      <c r="D111" s="461" t="s">
        <v>516</v>
      </c>
      <c r="E111" s="527">
        <v>1.131</v>
      </c>
      <c r="F111" s="457"/>
      <c r="G111" s="356"/>
      <c r="H111" s="484"/>
    </row>
    <row r="112" spans="1:8" ht="40.200000000000003" thickBot="1" x14ac:dyDescent="0.3">
      <c r="A112" s="582">
        <v>104</v>
      </c>
      <c r="B112" s="518" t="s">
        <v>517</v>
      </c>
      <c r="C112" s="519"/>
      <c r="D112" s="520"/>
      <c r="E112" s="522">
        <f>E60+E61+E64+E65+E66+E67+E68+E70+E76+E79+E69+E73+E80+E81+E84+E97+E98+E87+E99+E102+E106+E107+E108+E109</f>
        <v>17317.835309999999</v>
      </c>
      <c r="F112" s="523">
        <f>F60+F61+F64+F65+F66+F67+F68+F70+F76+F79+F69+F73+F80+F81+F84+F97+F98+F87+F99+F102+F106+F107+F108</f>
        <v>9653.7579999999998</v>
      </c>
      <c r="G112" s="600">
        <f>G60+G61+G64+G65+G66+G67+G68+G70+G76+G79+G69+G73+G80+G81+G84+G97+G98+G87+G99+G102+G106+G107+G108</f>
        <v>25.420970000000004</v>
      </c>
      <c r="H112" s="524">
        <f t="shared" ref="H112" si="3">H60+H61+H64+H65+H66+H67+H68+H70+H76+H79+H69+H73+H80+H81+H84+H97+H98+H87+H99+H102+H106+H107+H108</f>
        <v>8.92</v>
      </c>
    </row>
    <row r="113" spans="1:8" ht="14.4" thickBot="1" x14ac:dyDescent="0.3">
      <c r="A113" s="582">
        <v>105</v>
      </c>
      <c r="B113" s="266" t="s">
        <v>519</v>
      </c>
      <c r="C113" s="267"/>
      <c r="D113" s="266"/>
      <c r="E113" s="268">
        <f>E59+E112</f>
        <v>21624.399309999997</v>
      </c>
      <c r="F113" s="331">
        <f>F59+F112</f>
        <v>12060.465</v>
      </c>
      <c r="G113" s="601">
        <f>G59+G112</f>
        <v>25.420970000000004</v>
      </c>
      <c r="H113" s="526">
        <f>H112+H59</f>
        <v>-40.950000000000003</v>
      </c>
    </row>
  </sheetData>
  <mergeCells count="14">
    <mergeCell ref="G102:G103"/>
    <mergeCell ref="H102:H103"/>
    <mergeCell ref="B102:B103"/>
    <mergeCell ref="A102:A103"/>
    <mergeCell ref="C102:C103"/>
    <mergeCell ref="D102:D103"/>
    <mergeCell ref="E102:E103"/>
    <mergeCell ref="F102:F103"/>
    <mergeCell ref="F6:F7"/>
    <mergeCell ref="A6:A7"/>
    <mergeCell ref="B6:B7"/>
    <mergeCell ref="C6:C7"/>
    <mergeCell ref="D6:D7"/>
    <mergeCell ref="E6:E7"/>
  </mergeCells>
  <phoneticPr fontId="9" type="noConversion"/>
  <pageMargins left="0.74803149606299213" right="0.74803149606299213" top="0.59055118110236227" bottom="0.39370078740157483" header="0.51181102362204722" footer="0.51181102362204722"/>
  <pageSetup paperSize="9" scale="8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>
    <pageSetUpPr fitToPage="1"/>
  </sheetPr>
  <dimension ref="A2:Q47"/>
  <sheetViews>
    <sheetView topLeftCell="A43" workbookViewId="0">
      <selection activeCell="T17" sqref="T17"/>
    </sheetView>
  </sheetViews>
  <sheetFormatPr defaultRowHeight="13.2" x14ac:dyDescent="0.25"/>
  <cols>
    <col min="1" max="1" width="3.88671875" customWidth="1"/>
    <col min="2" max="2" width="6.109375" customWidth="1"/>
    <col min="3" max="3" width="10.6640625" customWidth="1"/>
    <col min="4" max="4" width="25.88671875" customWidth="1"/>
    <col min="5" max="5" width="19" customWidth="1"/>
    <col min="6" max="6" width="13" customWidth="1"/>
    <col min="7" max="7" width="12.33203125" customWidth="1"/>
    <col min="8" max="8" width="12.109375" customWidth="1"/>
    <col min="9" max="9" width="11.88671875" customWidth="1"/>
    <col min="10" max="10" width="11.6640625" customWidth="1"/>
    <col min="11" max="11" width="12.33203125" customWidth="1"/>
    <col min="12" max="12" width="12.44140625" customWidth="1"/>
    <col min="13" max="13" width="11.6640625" customWidth="1"/>
    <col min="14" max="14" width="13.6640625" customWidth="1"/>
    <col min="15" max="15" width="11.109375" customWidth="1"/>
    <col min="16" max="16" width="13" customWidth="1"/>
    <col min="17" max="17" width="19.33203125" customWidth="1"/>
  </cols>
  <sheetData>
    <row r="2" spans="1:17" ht="15.6" x14ac:dyDescent="0.3">
      <c r="A2" s="6"/>
      <c r="B2" s="6"/>
      <c r="C2" s="6"/>
      <c r="D2" s="6"/>
      <c r="E2" s="6"/>
      <c r="F2" s="6"/>
      <c r="G2" s="6"/>
      <c r="L2" s="1" t="s">
        <v>178</v>
      </c>
      <c r="M2" s="1"/>
      <c r="N2" s="1"/>
    </row>
    <row r="3" spans="1:17" ht="15.6" x14ac:dyDescent="0.3">
      <c r="A3" s="6"/>
      <c r="B3" s="6"/>
      <c r="C3" s="6"/>
      <c r="D3" s="6"/>
      <c r="E3" s="6"/>
      <c r="F3" s="6"/>
      <c r="G3" s="6"/>
      <c r="L3" s="1" t="s">
        <v>431</v>
      </c>
      <c r="M3" s="1"/>
      <c r="N3" s="1"/>
    </row>
    <row r="4" spans="1:17" ht="15.6" x14ac:dyDescent="0.3">
      <c r="A4" s="6"/>
      <c r="B4" s="6"/>
      <c r="C4" s="6"/>
      <c r="D4" s="6"/>
      <c r="E4" s="6"/>
      <c r="F4" s="6"/>
      <c r="G4" s="6"/>
      <c r="L4" s="1" t="s">
        <v>179</v>
      </c>
      <c r="M4" s="1"/>
      <c r="N4" s="1"/>
    </row>
    <row r="5" spans="1:17" ht="15.6" x14ac:dyDescent="0.3">
      <c r="A5" s="6"/>
      <c r="B5" s="6"/>
      <c r="C5" s="6"/>
      <c r="D5" s="6"/>
      <c r="E5" s="6"/>
      <c r="F5" s="6"/>
      <c r="G5" s="6"/>
      <c r="L5" s="1" t="s">
        <v>451</v>
      </c>
      <c r="M5" s="1"/>
      <c r="N5" s="1"/>
    </row>
    <row r="6" spans="1:17" ht="15.6" x14ac:dyDescent="0.3">
      <c r="A6" s="6"/>
      <c r="B6" s="6"/>
      <c r="C6" s="6"/>
      <c r="D6" s="6"/>
      <c r="E6" s="6"/>
      <c r="F6" s="6"/>
      <c r="G6" s="6"/>
      <c r="L6" s="1" t="s">
        <v>490</v>
      </c>
      <c r="M6" s="204"/>
      <c r="N6" s="1"/>
    </row>
    <row r="7" spans="1:17" ht="15.6" x14ac:dyDescent="0.3">
      <c r="A7" s="6"/>
      <c r="B7" s="6"/>
      <c r="C7" s="6"/>
      <c r="D7" s="6"/>
      <c r="E7" s="6"/>
      <c r="F7" s="6"/>
      <c r="G7" s="6"/>
      <c r="L7" s="1" t="s">
        <v>452</v>
      </c>
      <c r="M7" s="1"/>
      <c r="N7" s="1"/>
    </row>
    <row r="8" spans="1:17" ht="13.8" x14ac:dyDescent="0.25">
      <c r="A8" s="1003" t="s">
        <v>432</v>
      </c>
      <c r="B8" s="1004"/>
      <c r="C8" s="1004"/>
      <c r="D8" s="1004"/>
      <c r="E8" s="1004"/>
      <c r="F8" s="1004"/>
      <c r="G8" s="1005"/>
      <c r="H8" s="1005"/>
      <c r="I8" s="1005"/>
      <c r="J8" s="1005"/>
      <c r="K8" s="1005"/>
      <c r="L8" s="1005"/>
      <c r="M8" s="1005"/>
      <c r="N8" s="225"/>
      <c r="O8" s="225"/>
      <c r="P8" s="225"/>
    </row>
    <row r="9" spans="1:17" ht="13.8" x14ac:dyDescent="0.25">
      <c r="A9" s="1003"/>
      <c r="B9" s="1004"/>
      <c r="C9" s="1004"/>
      <c r="D9" s="1004"/>
      <c r="E9" s="1004"/>
      <c r="F9" s="1004"/>
      <c r="G9" s="1005"/>
      <c r="H9" s="1005"/>
      <c r="I9" s="1005"/>
      <c r="J9" s="1005"/>
      <c r="K9" s="1005"/>
      <c r="L9" s="1005"/>
      <c r="M9" s="1005"/>
      <c r="N9" s="225"/>
      <c r="O9" s="225"/>
      <c r="P9" s="225"/>
    </row>
    <row r="10" spans="1:17" ht="13.8" x14ac:dyDescent="0.25">
      <c r="A10" s="1003"/>
      <c r="B10" s="1004"/>
      <c r="C10" s="1004"/>
      <c r="D10" s="1004"/>
      <c r="E10" s="1004"/>
      <c r="F10" s="1004"/>
      <c r="G10" s="1005"/>
      <c r="H10" s="1005"/>
      <c r="I10" s="1005"/>
      <c r="J10" s="1005"/>
      <c r="K10" s="1005"/>
      <c r="L10" s="1005"/>
      <c r="M10" s="1005"/>
      <c r="N10" s="225"/>
      <c r="O10" s="225"/>
      <c r="P10" s="225"/>
    </row>
    <row r="11" spans="1:17" ht="13.8" x14ac:dyDescent="0.25">
      <c r="A11" s="1003"/>
      <c r="B11" s="1004"/>
      <c r="C11" s="1004"/>
      <c r="D11" s="1004"/>
      <c r="E11" s="1004"/>
      <c r="F11" s="1004"/>
      <c r="G11" s="1005"/>
      <c r="H11" s="1005"/>
      <c r="I11" s="1005"/>
      <c r="J11" s="1005"/>
      <c r="K11" s="1005"/>
      <c r="L11" s="1005"/>
      <c r="M11" s="1005"/>
      <c r="N11" s="225"/>
      <c r="O11" s="225"/>
      <c r="P11" s="225"/>
    </row>
    <row r="12" spans="1:17" ht="13.8" x14ac:dyDescent="0.25">
      <c r="A12" s="1004"/>
      <c r="B12" s="1004"/>
      <c r="C12" s="1004"/>
      <c r="D12" s="1004"/>
      <c r="E12" s="1004"/>
      <c r="F12" s="1004"/>
      <c r="G12" s="1005"/>
      <c r="H12" s="1005"/>
      <c r="I12" s="1005"/>
      <c r="J12" s="1005"/>
      <c r="K12" s="1005"/>
      <c r="L12" s="1005"/>
      <c r="M12" s="1005"/>
      <c r="N12" s="225"/>
      <c r="O12" s="225"/>
      <c r="P12" s="225"/>
    </row>
    <row r="13" spans="1:17" ht="13.8" x14ac:dyDescent="0.25">
      <c r="A13" s="225"/>
      <c r="B13" s="225"/>
      <c r="C13" s="225"/>
      <c r="D13" s="225"/>
      <c r="E13" s="225"/>
      <c r="F13" s="225"/>
      <c r="G13" s="225"/>
      <c r="H13" s="225"/>
      <c r="I13" s="225"/>
      <c r="J13" s="225"/>
      <c r="K13" s="225"/>
      <c r="L13" s="225"/>
      <c r="M13" s="225"/>
      <c r="N13" s="225"/>
      <c r="O13" s="225"/>
      <c r="P13" s="225"/>
    </row>
    <row r="14" spans="1:17" x14ac:dyDescent="0.25">
      <c r="A14" s="1006" t="s">
        <v>391</v>
      </c>
      <c r="B14" s="1007" t="s">
        <v>392</v>
      </c>
      <c r="C14" s="1008" t="s">
        <v>286</v>
      </c>
      <c r="D14" s="1007" t="s">
        <v>332</v>
      </c>
      <c r="E14" s="1006" t="s">
        <v>333</v>
      </c>
      <c r="F14" s="1000" t="s">
        <v>393</v>
      </c>
      <c r="G14" s="623" t="s">
        <v>334</v>
      </c>
      <c r="H14" s="624"/>
      <c r="I14" s="624"/>
      <c r="J14" s="624"/>
      <c r="K14" s="1002" t="s">
        <v>488</v>
      </c>
      <c r="L14" s="1002"/>
      <c r="M14" s="1002"/>
      <c r="N14" s="1002"/>
      <c r="O14" s="1002"/>
      <c r="P14" s="1002"/>
      <c r="Q14" s="999" t="s">
        <v>577</v>
      </c>
    </row>
    <row r="15" spans="1:17" x14ac:dyDescent="0.25">
      <c r="A15" s="1006"/>
      <c r="B15" s="1007"/>
      <c r="C15" s="1009"/>
      <c r="D15" s="1007"/>
      <c r="E15" s="1006"/>
      <c r="F15" s="1000"/>
      <c r="G15" s="1000" t="s">
        <v>335</v>
      </c>
      <c r="H15" s="1001" t="s">
        <v>336</v>
      </c>
      <c r="I15" s="1000" t="s">
        <v>337</v>
      </c>
      <c r="J15" s="1001" t="s">
        <v>338</v>
      </c>
      <c r="K15" s="1002"/>
      <c r="L15" s="1002"/>
      <c r="M15" s="1002"/>
      <c r="N15" s="1002"/>
      <c r="O15" s="1002"/>
      <c r="P15" s="1002"/>
      <c r="Q15" s="999"/>
    </row>
    <row r="16" spans="1:17" ht="52.8" x14ac:dyDescent="0.25">
      <c r="A16" s="1006"/>
      <c r="B16" s="1007"/>
      <c r="C16" s="1010"/>
      <c r="D16" s="1007"/>
      <c r="E16" s="1006"/>
      <c r="F16" s="1000"/>
      <c r="G16" s="1000"/>
      <c r="H16" s="1001"/>
      <c r="I16" s="1000"/>
      <c r="J16" s="1001"/>
      <c r="K16" s="625" t="s">
        <v>331</v>
      </c>
      <c r="L16" s="626" t="s">
        <v>335</v>
      </c>
      <c r="M16" s="626" t="s">
        <v>339</v>
      </c>
      <c r="N16" s="626" t="s">
        <v>337</v>
      </c>
      <c r="O16" s="626" t="s">
        <v>340</v>
      </c>
      <c r="P16" s="626" t="s">
        <v>341</v>
      </c>
      <c r="Q16" s="752"/>
    </row>
    <row r="17" spans="1:17" ht="69" x14ac:dyDescent="0.25">
      <c r="A17" s="627">
        <v>1</v>
      </c>
      <c r="B17" s="628">
        <v>5</v>
      </c>
      <c r="C17" s="629" t="s">
        <v>394</v>
      </c>
      <c r="D17" s="630" t="s">
        <v>342</v>
      </c>
      <c r="E17" s="629" t="s">
        <v>343</v>
      </c>
      <c r="F17" s="631">
        <v>9043.2000000000007</v>
      </c>
      <c r="G17" s="632"/>
      <c r="H17" s="631">
        <v>6300.3770999999997</v>
      </c>
      <c r="I17" s="631"/>
      <c r="J17" s="631">
        <v>2742.8229000000001</v>
      </c>
      <c r="K17" s="633">
        <v>1425.7139999999999</v>
      </c>
      <c r="L17" s="633"/>
      <c r="M17" s="633">
        <v>998</v>
      </c>
      <c r="N17" s="633"/>
      <c r="O17" s="633">
        <v>427.714</v>
      </c>
      <c r="P17" s="633"/>
      <c r="Q17" s="753" t="s">
        <v>581</v>
      </c>
    </row>
    <row r="18" spans="1:17" ht="55.2" x14ac:dyDescent="0.25">
      <c r="A18" s="627">
        <v>2</v>
      </c>
      <c r="B18" s="629">
        <v>5</v>
      </c>
      <c r="C18" s="629" t="s">
        <v>395</v>
      </c>
      <c r="D18" s="630" t="s">
        <v>396</v>
      </c>
      <c r="E18" s="629" t="s">
        <v>347</v>
      </c>
      <c r="F18" s="631">
        <v>1167.4100000000001</v>
      </c>
      <c r="G18" s="632"/>
      <c r="H18" s="632">
        <v>820.83</v>
      </c>
      <c r="I18" s="632"/>
      <c r="J18" s="632">
        <v>346.58</v>
      </c>
      <c r="K18" s="633">
        <v>912.72499999999991</v>
      </c>
      <c r="L18" s="634"/>
      <c r="M18" s="633">
        <v>720.60699999999997</v>
      </c>
      <c r="N18" s="633"/>
      <c r="O18" s="634"/>
      <c r="P18" s="634">
        <v>192.11799999999999</v>
      </c>
      <c r="Q18" s="754" t="s">
        <v>593</v>
      </c>
    </row>
    <row r="19" spans="1:17" ht="41.4" x14ac:dyDescent="0.25">
      <c r="A19" s="627">
        <v>3</v>
      </c>
      <c r="B19" s="628">
        <v>4</v>
      </c>
      <c r="C19" s="628" t="s">
        <v>395</v>
      </c>
      <c r="D19" s="630" t="s">
        <v>344</v>
      </c>
      <c r="E19" s="629" t="s">
        <v>343</v>
      </c>
      <c r="F19" s="631">
        <v>350.18266</v>
      </c>
      <c r="G19" s="635">
        <v>297.65526</v>
      </c>
      <c r="H19" s="636"/>
      <c r="I19" s="636"/>
      <c r="J19" s="636">
        <v>52.5274</v>
      </c>
      <c r="K19" s="633">
        <v>133.13317000000001</v>
      </c>
      <c r="L19" s="637">
        <v>113.16319</v>
      </c>
      <c r="M19" s="638">
        <v>0</v>
      </c>
      <c r="N19" s="638"/>
      <c r="O19" s="637" t="s">
        <v>460</v>
      </c>
      <c r="P19" s="637"/>
      <c r="Q19" s="754" t="s">
        <v>589</v>
      </c>
    </row>
    <row r="20" spans="1:17" ht="82.8" x14ac:dyDescent="0.25">
      <c r="A20" s="627">
        <v>4</v>
      </c>
      <c r="B20" s="628">
        <v>6</v>
      </c>
      <c r="C20" s="628" t="s">
        <v>395</v>
      </c>
      <c r="D20" s="630" t="s">
        <v>346</v>
      </c>
      <c r="E20" s="629" t="s">
        <v>347</v>
      </c>
      <c r="F20" s="631">
        <v>240.23569000000001</v>
      </c>
      <c r="G20" s="632">
        <v>161.31827000000001</v>
      </c>
      <c r="H20" s="631">
        <v>28.467929999999999</v>
      </c>
      <c r="I20" s="631"/>
      <c r="J20" s="632">
        <v>50.449489999999997</v>
      </c>
      <c r="K20" s="639">
        <v>225.89731</v>
      </c>
      <c r="L20" s="640">
        <v>151.69004000000001</v>
      </c>
      <c r="M20" s="640">
        <v>26.768830000000001</v>
      </c>
      <c r="N20" s="640"/>
      <c r="O20" s="640">
        <v>47.43844</v>
      </c>
      <c r="P20" s="634"/>
      <c r="Q20" s="754" t="s">
        <v>585</v>
      </c>
    </row>
    <row r="21" spans="1:17" ht="69" x14ac:dyDescent="0.25">
      <c r="A21" s="627">
        <v>5</v>
      </c>
      <c r="B21" s="628">
        <v>6</v>
      </c>
      <c r="C21" s="628" t="s">
        <v>395</v>
      </c>
      <c r="D21" s="630" t="s">
        <v>348</v>
      </c>
      <c r="E21" s="629" t="s">
        <v>347</v>
      </c>
      <c r="F21" s="631">
        <v>262.31412001999996</v>
      </c>
      <c r="G21" s="632">
        <v>176.1439316</v>
      </c>
      <c r="H21" s="631">
        <v>31.084223219999998</v>
      </c>
      <c r="I21" s="631"/>
      <c r="J21" s="632">
        <v>55.085965199999997</v>
      </c>
      <c r="K21" s="639">
        <v>123.90586099999999</v>
      </c>
      <c r="L21" s="641">
        <v>83.202789999999993</v>
      </c>
      <c r="M21" s="640">
        <v>14.682840000000001</v>
      </c>
      <c r="N21" s="640"/>
      <c r="O21" s="641">
        <v>26.020230999999999</v>
      </c>
      <c r="P21" s="634"/>
      <c r="Q21" s="754" t="s">
        <v>586</v>
      </c>
    </row>
    <row r="22" spans="1:17" ht="110.4" x14ac:dyDescent="0.25">
      <c r="A22" s="627">
        <v>6</v>
      </c>
      <c r="B22" s="628">
        <v>6</v>
      </c>
      <c r="C22" s="628" t="s">
        <v>395</v>
      </c>
      <c r="D22" s="630" t="s">
        <v>397</v>
      </c>
      <c r="E22" s="629" t="s">
        <v>398</v>
      </c>
      <c r="F22" s="631">
        <v>375</v>
      </c>
      <c r="G22" s="642">
        <v>251.8125</v>
      </c>
      <c r="H22" s="642">
        <v>44.4375</v>
      </c>
      <c r="I22" s="643"/>
      <c r="J22" s="642">
        <v>78.75</v>
      </c>
      <c r="K22" s="639">
        <v>180.01009999999999</v>
      </c>
      <c r="L22" s="644">
        <v>125.90625</v>
      </c>
      <c r="M22" s="645">
        <v>22.21875</v>
      </c>
      <c r="N22" s="645"/>
      <c r="O22" s="644">
        <v>31.885100000000001</v>
      </c>
      <c r="P22" s="634"/>
      <c r="Q22" s="754" t="s">
        <v>596</v>
      </c>
    </row>
    <row r="23" spans="1:17" ht="110.4" x14ac:dyDescent="0.25">
      <c r="A23" s="646">
        <v>7</v>
      </c>
      <c r="B23" s="647">
        <v>6</v>
      </c>
      <c r="C23" s="647" t="s">
        <v>395</v>
      </c>
      <c r="D23" s="648" t="s">
        <v>399</v>
      </c>
      <c r="E23" s="649" t="s">
        <v>398</v>
      </c>
      <c r="F23" s="631">
        <v>375</v>
      </c>
      <c r="G23" s="650">
        <v>251.8125</v>
      </c>
      <c r="H23" s="650">
        <v>44.4375</v>
      </c>
      <c r="I23" s="651"/>
      <c r="J23" s="652">
        <v>78.75</v>
      </c>
      <c r="K23" s="639">
        <v>180.01009999999999</v>
      </c>
      <c r="L23" s="644">
        <v>125.90625</v>
      </c>
      <c r="M23" s="645">
        <v>22.21875</v>
      </c>
      <c r="N23" s="645"/>
      <c r="O23" s="644">
        <v>31.885100000000001</v>
      </c>
      <c r="P23" s="634"/>
      <c r="Q23" s="755" t="s">
        <v>597</v>
      </c>
    </row>
    <row r="24" spans="1:17" ht="110.4" x14ac:dyDescent="0.25">
      <c r="A24" s="646">
        <v>8</v>
      </c>
      <c r="B24" s="647">
        <v>5</v>
      </c>
      <c r="C24" s="653" t="s">
        <v>395</v>
      </c>
      <c r="D24" s="654" t="s">
        <v>400</v>
      </c>
      <c r="E24" s="649" t="s">
        <v>398</v>
      </c>
      <c r="F24" s="631">
        <v>1335.6859999999999</v>
      </c>
      <c r="G24" s="655">
        <v>944.90112999999997</v>
      </c>
      <c r="H24" s="655">
        <v>0</v>
      </c>
      <c r="I24" s="655">
        <v>376.63891000000001</v>
      </c>
      <c r="J24" s="656">
        <v>14.145960000000001</v>
      </c>
      <c r="K24" s="657">
        <v>1330.1616599999998</v>
      </c>
      <c r="L24" s="658">
        <v>944.90112999999997</v>
      </c>
      <c r="M24" s="658"/>
      <c r="N24" s="658">
        <v>376.63891000000001</v>
      </c>
      <c r="O24" s="641">
        <v>0</v>
      </c>
      <c r="P24" s="659">
        <v>8.6216200000000001</v>
      </c>
      <c r="Q24" s="754" t="s">
        <v>592</v>
      </c>
    </row>
    <row r="25" spans="1:17" ht="55.2" x14ac:dyDescent="0.25">
      <c r="A25" s="646">
        <v>9</v>
      </c>
      <c r="B25" s="660">
        <v>5</v>
      </c>
      <c r="C25" s="661" t="s">
        <v>395</v>
      </c>
      <c r="D25" s="662" t="s">
        <v>401</v>
      </c>
      <c r="E25" s="663" t="s">
        <v>398</v>
      </c>
      <c r="F25" s="631">
        <v>864.76860999999997</v>
      </c>
      <c r="G25" s="664">
        <v>569.47650999999996</v>
      </c>
      <c r="H25" s="665">
        <v>0</v>
      </c>
      <c r="I25" s="665">
        <v>226.99413000000001</v>
      </c>
      <c r="J25" s="666">
        <v>68.297970000000007</v>
      </c>
      <c r="K25" s="667">
        <v>864.76860999999997</v>
      </c>
      <c r="L25" s="641">
        <v>569.47650999999996</v>
      </c>
      <c r="M25" s="668"/>
      <c r="N25" s="668">
        <v>226.99413000000001</v>
      </c>
      <c r="O25" s="641"/>
      <c r="P25" s="669">
        <v>68.297970000000007</v>
      </c>
      <c r="Q25" s="756" t="s">
        <v>587</v>
      </c>
    </row>
    <row r="26" spans="1:17" ht="41.4" x14ac:dyDescent="0.25">
      <c r="A26" s="627">
        <v>10</v>
      </c>
      <c r="B26" s="628">
        <v>5</v>
      </c>
      <c r="C26" s="670" t="s">
        <v>395</v>
      </c>
      <c r="D26" s="630" t="s">
        <v>349</v>
      </c>
      <c r="E26" s="629" t="s">
        <v>347</v>
      </c>
      <c r="F26" s="631">
        <v>875.21031000000005</v>
      </c>
      <c r="G26" s="632"/>
      <c r="H26" s="631">
        <v>145.00851</v>
      </c>
      <c r="I26" s="631"/>
      <c r="J26" s="632">
        <v>730.20180000000005</v>
      </c>
      <c r="K26" s="633">
        <v>280</v>
      </c>
      <c r="L26" s="637"/>
      <c r="M26" s="638"/>
      <c r="N26" s="638"/>
      <c r="O26" s="637">
        <v>280</v>
      </c>
      <c r="P26" s="637"/>
      <c r="Q26" s="757" t="s">
        <v>606</v>
      </c>
    </row>
    <row r="27" spans="1:17" ht="82.8" x14ac:dyDescent="0.25">
      <c r="A27" s="627">
        <v>11</v>
      </c>
      <c r="B27" s="628">
        <v>5</v>
      </c>
      <c r="C27" s="628" t="s">
        <v>395</v>
      </c>
      <c r="D27" s="630" t="s">
        <v>350</v>
      </c>
      <c r="E27" s="629" t="s">
        <v>347</v>
      </c>
      <c r="F27" s="631">
        <v>66.622</v>
      </c>
      <c r="G27" s="631">
        <v>57.43553</v>
      </c>
      <c r="H27" s="671"/>
      <c r="I27" s="631"/>
      <c r="J27" s="631">
        <v>9.1864699999999999</v>
      </c>
      <c r="K27" s="633">
        <v>58.887529999999998</v>
      </c>
      <c r="L27" s="638">
        <v>57.43553</v>
      </c>
      <c r="M27" s="638"/>
      <c r="N27" s="638"/>
      <c r="O27" s="637">
        <v>1.452</v>
      </c>
      <c r="P27" s="637">
        <v>0</v>
      </c>
      <c r="Q27" s="754" t="s">
        <v>580</v>
      </c>
    </row>
    <row r="28" spans="1:17" ht="69" x14ac:dyDescent="0.25">
      <c r="A28" s="627">
        <v>12</v>
      </c>
      <c r="B28" s="628">
        <v>5</v>
      </c>
      <c r="C28" s="628" t="s">
        <v>395</v>
      </c>
      <c r="D28" s="630" t="s">
        <v>489</v>
      </c>
      <c r="E28" s="629" t="s">
        <v>347</v>
      </c>
      <c r="F28" s="631">
        <v>73.252899999999997</v>
      </c>
      <c r="G28" s="672">
        <v>58.602319999999999</v>
      </c>
      <c r="H28" s="672"/>
      <c r="I28" s="673"/>
      <c r="J28" s="674">
        <v>14.65058</v>
      </c>
      <c r="K28" s="633">
        <v>0.49609999999999999</v>
      </c>
      <c r="L28" s="641">
        <v>0.39688000000000001</v>
      </c>
      <c r="M28" s="640"/>
      <c r="N28" s="640"/>
      <c r="O28" s="641">
        <v>9.9220000000000003E-2</v>
      </c>
      <c r="P28" s="637"/>
      <c r="Q28" s="688" t="s">
        <v>599</v>
      </c>
    </row>
    <row r="29" spans="1:17" ht="69" x14ac:dyDescent="0.25">
      <c r="A29" s="627">
        <v>13</v>
      </c>
      <c r="B29" s="628">
        <v>4</v>
      </c>
      <c r="C29" s="629" t="s">
        <v>402</v>
      </c>
      <c r="D29" s="630" t="s">
        <v>345</v>
      </c>
      <c r="E29" s="629" t="s">
        <v>343</v>
      </c>
      <c r="F29" s="631">
        <v>370.71854999999999</v>
      </c>
      <c r="G29" s="675">
        <v>370.71854999999999</v>
      </c>
      <c r="H29" s="675"/>
      <c r="I29" s="675"/>
      <c r="J29" s="675"/>
      <c r="K29" s="639">
        <v>38.10201</v>
      </c>
      <c r="L29" s="641">
        <v>38.10201</v>
      </c>
      <c r="M29" s="633"/>
      <c r="N29" s="633"/>
      <c r="O29" s="634">
        <v>0</v>
      </c>
      <c r="P29" s="634"/>
      <c r="Q29" s="754" t="s">
        <v>579</v>
      </c>
    </row>
    <row r="30" spans="1:17" ht="55.2" x14ac:dyDescent="0.25">
      <c r="A30" s="627">
        <v>14</v>
      </c>
      <c r="B30" s="628">
        <v>4</v>
      </c>
      <c r="C30" s="628" t="s">
        <v>395</v>
      </c>
      <c r="D30" s="630" t="s">
        <v>351</v>
      </c>
      <c r="E30" s="629" t="s">
        <v>352</v>
      </c>
      <c r="F30" s="631">
        <v>329.54992000000004</v>
      </c>
      <c r="G30" s="631">
        <v>254.61743000000001</v>
      </c>
      <c r="H30" s="631">
        <v>44.932490000000001</v>
      </c>
      <c r="I30" s="631"/>
      <c r="J30" s="631">
        <v>30</v>
      </c>
      <c r="K30" s="633">
        <v>126.59965000000001</v>
      </c>
      <c r="L30" s="641">
        <v>104.95144000000001</v>
      </c>
      <c r="M30" s="640">
        <v>18.52084</v>
      </c>
      <c r="N30" s="639"/>
      <c r="O30" s="676"/>
      <c r="P30" s="641">
        <v>3.12737</v>
      </c>
      <c r="Q30" s="754"/>
    </row>
    <row r="31" spans="1:17" ht="41.4" x14ac:dyDescent="0.25">
      <c r="A31" s="627">
        <v>15</v>
      </c>
      <c r="B31" s="628">
        <v>5</v>
      </c>
      <c r="C31" s="628" t="s">
        <v>395</v>
      </c>
      <c r="D31" s="630" t="s">
        <v>353</v>
      </c>
      <c r="E31" s="629" t="s">
        <v>352</v>
      </c>
      <c r="F31" s="631">
        <v>305.84480000000002</v>
      </c>
      <c r="G31" s="677">
        <v>244.66784000000001</v>
      </c>
      <c r="H31" s="678"/>
      <c r="I31" s="678"/>
      <c r="J31" s="677">
        <v>61.176960000000001</v>
      </c>
      <c r="K31" s="633">
        <v>1.21</v>
      </c>
      <c r="L31" s="679">
        <v>0.96799999999999997</v>
      </c>
      <c r="M31" s="680"/>
      <c r="N31" s="681"/>
      <c r="O31" s="682">
        <v>0.24199999999999999</v>
      </c>
      <c r="P31" s="634"/>
      <c r="Q31" s="754"/>
    </row>
    <row r="32" spans="1:17" ht="69" x14ac:dyDescent="0.25">
      <c r="A32" s="627">
        <v>16</v>
      </c>
      <c r="B32" s="628">
        <v>4</v>
      </c>
      <c r="C32" s="628" t="s">
        <v>395</v>
      </c>
      <c r="D32" s="630" t="s">
        <v>354</v>
      </c>
      <c r="E32" s="683" t="s">
        <v>403</v>
      </c>
      <c r="F32" s="631">
        <v>326.84796</v>
      </c>
      <c r="G32" s="631">
        <v>185.8066</v>
      </c>
      <c r="H32" s="631">
        <v>32.789400000000001</v>
      </c>
      <c r="I32" s="631">
        <v>68.784769999999995</v>
      </c>
      <c r="J32" s="675">
        <v>39.467190000000002</v>
      </c>
      <c r="K32" s="633">
        <v>14.5101</v>
      </c>
      <c r="L32" s="633"/>
      <c r="M32" s="633"/>
      <c r="N32" s="633"/>
      <c r="O32" s="633">
        <v>14.5101</v>
      </c>
      <c r="P32" s="633"/>
      <c r="Q32" s="754" t="s">
        <v>598</v>
      </c>
    </row>
    <row r="33" spans="1:17" ht="42" thickBot="1" x14ac:dyDescent="0.3">
      <c r="A33" s="627">
        <v>17</v>
      </c>
      <c r="B33" s="628">
        <v>5</v>
      </c>
      <c r="C33" s="628" t="s">
        <v>395</v>
      </c>
      <c r="D33" s="630" t="s">
        <v>359</v>
      </c>
      <c r="E33" s="629" t="s">
        <v>360</v>
      </c>
      <c r="F33" s="631">
        <v>400</v>
      </c>
      <c r="G33" s="684">
        <v>238.12799999999999</v>
      </c>
      <c r="H33" s="642">
        <v>0</v>
      </c>
      <c r="I33" s="643">
        <v>0</v>
      </c>
      <c r="J33" s="685">
        <v>161.87200000000001</v>
      </c>
      <c r="K33" s="633">
        <v>400</v>
      </c>
      <c r="L33" s="634">
        <v>238.12799999999999</v>
      </c>
      <c r="M33" s="633">
        <v>0</v>
      </c>
      <c r="N33" s="633">
        <v>0</v>
      </c>
      <c r="O33" s="686">
        <v>161.87200000000001</v>
      </c>
      <c r="P33" s="634"/>
      <c r="Q33" s="754" t="s">
        <v>594</v>
      </c>
    </row>
    <row r="34" spans="1:17" ht="41.4" x14ac:dyDescent="0.25">
      <c r="A34" s="687">
        <v>18</v>
      </c>
      <c r="B34" s="661">
        <v>5</v>
      </c>
      <c r="C34" s="661" t="s">
        <v>395</v>
      </c>
      <c r="D34" s="662" t="s">
        <v>404</v>
      </c>
      <c r="E34" s="688" t="s">
        <v>405</v>
      </c>
      <c r="F34" s="631">
        <v>18.542000000000002</v>
      </c>
      <c r="G34" s="672">
        <v>14.833</v>
      </c>
      <c r="H34" s="672"/>
      <c r="I34" s="673">
        <v>0</v>
      </c>
      <c r="J34" s="689">
        <v>3.7090000000000001</v>
      </c>
      <c r="K34" s="633">
        <v>4.9779999999999998</v>
      </c>
      <c r="L34" s="644">
        <v>3.9809999999999999</v>
      </c>
      <c r="M34" s="690"/>
      <c r="N34" s="690"/>
      <c r="O34" s="691">
        <v>0.997</v>
      </c>
      <c r="P34" s="691"/>
      <c r="Q34" s="688" t="s">
        <v>588</v>
      </c>
    </row>
    <row r="35" spans="1:17" ht="69" x14ac:dyDescent="0.25">
      <c r="A35" s="627">
        <v>19</v>
      </c>
      <c r="B35" s="628">
        <v>5</v>
      </c>
      <c r="C35" s="628" t="s">
        <v>395</v>
      </c>
      <c r="D35" s="630" t="s">
        <v>355</v>
      </c>
      <c r="E35" s="629" t="s">
        <v>356</v>
      </c>
      <c r="F35" s="631">
        <v>108.25054</v>
      </c>
      <c r="G35" s="632">
        <v>84.99</v>
      </c>
      <c r="H35" s="631"/>
      <c r="I35" s="631"/>
      <c r="J35" s="632">
        <v>23.260539999999999</v>
      </c>
      <c r="K35" s="633">
        <v>34.934780000000003</v>
      </c>
      <c r="L35" s="634">
        <v>29.701370000000001</v>
      </c>
      <c r="M35" s="633"/>
      <c r="N35" s="633">
        <v>3.6320899999999998</v>
      </c>
      <c r="O35" s="692">
        <v>1.6013200000000001</v>
      </c>
      <c r="P35" s="634"/>
      <c r="Q35" s="754" t="s">
        <v>583</v>
      </c>
    </row>
    <row r="36" spans="1:17" ht="27.6" x14ac:dyDescent="0.25">
      <c r="A36" s="627">
        <v>20</v>
      </c>
      <c r="B36" s="628">
        <v>5</v>
      </c>
      <c r="C36" s="628" t="s">
        <v>395</v>
      </c>
      <c r="D36" s="693" t="s">
        <v>357</v>
      </c>
      <c r="E36" s="629" t="s">
        <v>358</v>
      </c>
      <c r="F36" s="631">
        <v>51.118839999999999</v>
      </c>
      <c r="G36" s="632">
        <v>42.335000000000001</v>
      </c>
      <c r="H36" s="631"/>
      <c r="I36" s="631"/>
      <c r="J36" s="632">
        <v>8.7838399999999996</v>
      </c>
      <c r="K36" s="633">
        <v>6.45</v>
      </c>
      <c r="L36" s="694">
        <v>5.16</v>
      </c>
      <c r="M36" s="633"/>
      <c r="N36" s="695"/>
      <c r="O36" s="691">
        <v>1.29</v>
      </c>
      <c r="P36" s="696"/>
      <c r="Q36" s="754" t="s">
        <v>582</v>
      </c>
    </row>
    <row r="37" spans="1:17" ht="41.4" x14ac:dyDescent="0.25">
      <c r="A37" s="627">
        <v>21</v>
      </c>
      <c r="B37" s="628">
        <v>5</v>
      </c>
      <c r="C37" s="628" t="s">
        <v>395</v>
      </c>
      <c r="D37" s="697" t="s">
        <v>361</v>
      </c>
      <c r="E37" s="629" t="s">
        <v>362</v>
      </c>
      <c r="F37" s="631">
        <v>82.294000000000011</v>
      </c>
      <c r="G37" s="642">
        <v>55.96</v>
      </c>
      <c r="H37" s="643">
        <v>9.875</v>
      </c>
      <c r="I37" s="643"/>
      <c r="J37" s="642">
        <v>16.459</v>
      </c>
      <c r="K37" s="633">
        <v>48.125</v>
      </c>
      <c r="L37" s="634">
        <v>38.777999999999999</v>
      </c>
      <c r="M37" s="633"/>
      <c r="N37" s="695"/>
      <c r="O37" s="694">
        <v>9.3469999999999995</v>
      </c>
      <c r="P37" s="696"/>
      <c r="Q37" s="629" t="s">
        <v>578</v>
      </c>
    </row>
    <row r="38" spans="1:17" ht="27.6" x14ac:dyDescent="0.25">
      <c r="A38" s="687">
        <v>22</v>
      </c>
      <c r="B38" s="698">
        <v>5</v>
      </c>
      <c r="C38" s="698" t="s">
        <v>395</v>
      </c>
      <c r="D38" s="699" t="s">
        <v>406</v>
      </c>
      <c r="E38" s="700" t="s">
        <v>407</v>
      </c>
      <c r="F38" s="701">
        <v>66.853359999999995</v>
      </c>
      <c r="G38" s="702">
        <v>51.477080000000001</v>
      </c>
      <c r="H38" s="702"/>
      <c r="I38" s="703"/>
      <c r="J38" s="704">
        <v>15.37628</v>
      </c>
      <c r="K38" s="705">
        <v>48.10736</v>
      </c>
      <c r="L38" s="706">
        <v>25.29345</v>
      </c>
      <c r="M38" s="707">
        <v>4.4635499999999997</v>
      </c>
      <c r="N38" s="707">
        <v>2.9740799999999998</v>
      </c>
      <c r="O38" s="706">
        <v>15.37628</v>
      </c>
      <c r="P38" s="708"/>
      <c r="Q38" s="700"/>
    </row>
    <row r="39" spans="1:17" ht="96.6" x14ac:dyDescent="0.25">
      <c r="A39" s="687">
        <v>23</v>
      </c>
      <c r="B39" s="661">
        <v>5</v>
      </c>
      <c r="C39" s="661" t="s">
        <v>395</v>
      </c>
      <c r="D39" s="662" t="s">
        <v>458</v>
      </c>
      <c r="E39" s="688" t="s">
        <v>459</v>
      </c>
      <c r="F39" s="709">
        <v>66.856999999999999</v>
      </c>
      <c r="G39" s="672">
        <v>52.689</v>
      </c>
      <c r="H39" s="672"/>
      <c r="I39" s="673">
        <v>2.7730000000000001</v>
      </c>
      <c r="J39" s="710">
        <v>11.395</v>
      </c>
      <c r="K39" s="690">
        <v>66.856999999999999</v>
      </c>
      <c r="L39" s="711">
        <v>52.689</v>
      </c>
      <c r="M39" s="711"/>
      <c r="N39" s="712">
        <v>2.7730000000000001</v>
      </c>
      <c r="O39" s="713">
        <v>11.395</v>
      </c>
      <c r="P39" s="691"/>
      <c r="Q39" s="688" t="s">
        <v>595</v>
      </c>
    </row>
    <row r="40" spans="1:17" ht="55.2" x14ac:dyDescent="0.25">
      <c r="A40" s="687">
        <v>24</v>
      </c>
      <c r="B40" s="670">
        <v>2</v>
      </c>
      <c r="C40" s="714" t="s">
        <v>408</v>
      </c>
      <c r="D40" s="715" t="s">
        <v>363</v>
      </c>
      <c r="E40" s="714" t="s">
        <v>364</v>
      </c>
      <c r="F40" s="716">
        <v>161.6422</v>
      </c>
      <c r="G40" s="717">
        <v>157.988</v>
      </c>
      <c r="H40" s="717"/>
      <c r="I40" s="718"/>
      <c r="J40" s="719">
        <v>3.6541999999999999</v>
      </c>
      <c r="K40" s="720">
        <v>3.6541999999999999</v>
      </c>
      <c r="L40" s="721">
        <v>0</v>
      </c>
      <c r="M40" s="720"/>
      <c r="N40" s="720"/>
      <c r="O40" s="721">
        <v>0</v>
      </c>
      <c r="P40" s="721">
        <v>3.6541999999999999</v>
      </c>
      <c r="Q40" s="714" t="s">
        <v>584</v>
      </c>
    </row>
    <row r="41" spans="1:17" ht="138" x14ac:dyDescent="0.25">
      <c r="A41" s="687">
        <v>25</v>
      </c>
      <c r="B41" s="628">
        <v>2</v>
      </c>
      <c r="C41" s="628" t="s">
        <v>409</v>
      </c>
      <c r="D41" s="697" t="s">
        <v>373</v>
      </c>
      <c r="E41" s="629" t="s">
        <v>374</v>
      </c>
      <c r="F41" s="631">
        <v>19.838999999999999</v>
      </c>
      <c r="G41" s="631">
        <v>15.8712</v>
      </c>
      <c r="H41" s="642"/>
      <c r="I41" s="643"/>
      <c r="J41" s="722">
        <v>3.9678</v>
      </c>
      <c r="K41" s="633">
        <v>8.1460000000000008</v>
      </c>
      <c r="L41" s="634">
        <v>4.1782000000000004</v>
      </c>
      <c r="M41" s="633"/>
      <c r="N41" s="633"/>
      <c r="O41" s="634">
        <v>3.9678</v>
      </c>
      <c r="P41" s="634"/>
      <c r="Q41" s="630" t="s">
        <v>600</v>
      </c>
    </row>
    <row r="42" spans="1:17" ht="124.2" x14ac:dyDescent="0.25">
      <c r="A42" s="687">
        <v>26</v>
      </c>
      <c r="B42" s="661">
        <v>2</v>
      </c>
      <c r="C42" s="628" t="s">
        <v>409</v>
      </c>
      <c r="D42" s="723" t="s">
        <v>410</v>
      </c>
      <c r="E42" s="649" t="s">
        <v>374</v>
      </c>
      <c r="F42" s="631">
        <v>9.2149999999999999</v>
      </c>
      <c r="G42" s="702">
        <v>7.3719999999999999</v>
      </c>
      <c r="H42" s="702"/>
      <c r="I42" s="703"/>
      <c r="J42" s="724">
        <v>1.843</v>
      </c>
      <c r="K42" s="633">
        <v>5.2149999999999999</v>
      </c>
      <c r="L42" s="725">
        <v>3.3719999999999999</v>
      </c>
      <c r="M42" s="658"/>
      <c r="N42" s="658"/>
      <c r="O42" s="725">
        <v>1.843</v>
      </c>
      <c r="P42" s="708"/>
      <c r="Q42" s="700" t="s">
        <v>590</v>
      </c>
    </row>
    <row r="43" spans="1:17" ht="96.6" x14ac:dyDescent="0.25">
      <c r="A43" s="726">
        <v>27</v>
      </c>
      <c r="B43" s="698">
        <v>2</v>
      </c>
      <c r="C43" s="647" t="s">
        <v>409</v>
      </c>
      <c r="D43" s="727" t="s">
        <v>411</v>
      </c>
      <c r="E43" s="700" t="s">
        <v>374</v>
      </c>
      <c r="F43" s="701">
        <v>7.0280000000000005</v>
      </c>
      <c r="G43" s="702">
        <v>5.6124000000000001</v>
      </c>
      <c r="H43" s="702"/>
      <c r="I43" s="703"/>
      <c r="J43" s="728">
        <v>1.4156</v>
      </c>
      <c r="K43" s="705">
        <v>2.73</v>
      </c>
      <c r="L43" s="725">
        <v>1.3144</v>
      </c>
      <c r="M43" s="658"/>
      <c r="N43" s="658"/>
      <c r="O43" s="725">
        <v>1.4156</v>
      </c>
      <c r="P43" s="708"/>
      <c r="Q43" s="700" t="s">
        <v>591</v>
      </c>
    </row>
    <row r="44" spans="1:17" ht="82.8" x14ac:dyDescent="0.25">
      <c r="A44" s="729">
        <v>28</v>
      </c>
      <c r="B44" s="661">
        <v>5</v>
      </c>
      <c r="C44" s="698" t="s">
        <v>395</v>
      </c>
      <c r="D44" s="730" t="s">
        <v>601</v>
      </c>
      <c r="E44" s="700" t="s">
        <v>602</v>
      </c>
      <c r="F44" s="701">
        <v>14.4</v>
      </c>
      <c r="G44" s="702"/>
      <c r="H44" s="702"/>
      <c r="I44" s="703">
        <v>10</v>
      </c>
      <c r="J44" s="728">
        <v>4.4000000000000004</v>
      </c>
      <c r="K44" s="705">
        <v>14.4</v>
      </c>
      <c r="L44" s="725"/>
      <c r="M44" s="658"/>
      <c r="N44" s="658">
        <v>10</v>
      </c>
      <c r="O44" s="725">
        <v>4.4000000000000004</v>
      </c>
      <c r="P44" s="708"/>
      <c r="Q44" s="700" t="s">
        <v>603</v>
      </c>
    </row>
    <row r="45" spans="1:17" ht="138" x14ac:dyDescent="0.25">
      <c r="A45" s="729">
        <v>29</v>
      </c>
      <c r="B45" s="731">
        <v>2</v>
      </c>
      <c r="C45" s="732" t="s">
        <v>409</v>
      </c>
      <c r="D45" s="733" t="s">
        <v>604</v>
      </c>
      <c r="E45" s="734" t="s">
        <v>398</v>
      </c>
      <c r="F45" s="735">
        <v>58.097500000000004</v>
      </c>
      <c r="G45" s="736">
        <v>49.416730000000001</v>
      </c>
      <c r="H45" s="736">
        <v>8.6807700000000008</v>
      </c>
      <c r="I45" s="737"/>
      <c r="J45" s="738"/>
      <c r="K45" s="739">
        <v>58.097499999999997</v>
      </c>
      <c r="L45" s="740"/>
      <c r="M45" s="740"/>
      <c r="N45" s="741"/>
      <c r="O45" s="742">
        <v>58.097499999999997</v>
      </c>
      <c r="P45" s="743"/>
      <c r="Q45" s="758" t="s">
        <v>605</v>
      </c>
    </row>
    <row r="46" spans="1:17" ht="13.8" x14ac:dyDescent="0.25">
      <c r="A46" s="744"/>
      <c r="B46" s="744"/>
      <c r="C46" s="745"/>
      <c r="D46" s="746" t="s">
        <v>365</v>
      </c>
      <c r="E46" s="746"/>
      <c r="F46" s="747">
        <v>17425.980960019999</v>
      </c>
      <c r="G46" s="748">
        <v>4601.6407816000001</v>
      </c>
      <c r="H46" s="748">
        <v>7510.9204232199991</v>
      </c>
      <c r="I46" s="748">
        <v>685.19081000000006</v>
      </c>
      <c r="J46" s="748">
        <v>4628.2289452000014</v>
      </c>
      <c r="K46" s="749">
        <v>6577.8560609999995</v>
      </c>
      <c r="L46" s="750">
        <v>2718.6954399999995</v>
      </c>
      <c r="M46" s="750">
        <v>1827.4805599999997</v>
      </c>
      <c r="N46" s="750">
        <v>623.01220999999998</v>
      </c>
      <c r="O46" s="750">
        <v>1132.8486909999999</v>
      </c>
      <c r="P46" s="750">
        <v>275.81916000000001</v>
      </c>
      <c r="Q46" s="745"/>
    </row>
    <row r="47" spans="1:17" x14ac:dyDescent="0.25">
      <c r="A47" s="745"/>
      <c r="B47" s="745"/>
      <c r="C47" s="745"/>
      <c r="D47" s="745"/>
      <c r="E47" s="745"/>
      <c r="F47" s="751"/>
      <c r="G47" s="745"/>
      <c r="H47" s="745"/>
      <c r="I47" s="745"/>
      <c r="J47" s="745"/>
      <c r="K47" s="745"/>
      <c r="L47" s="745"/>
      <c r="M47" s="745"/>
      <c r="N47" s="745"/>
      <c r="O47" s="745"/>
      <c r="P47" s="745"/>
      <c r="Q47" s="745"/>
    </row>
  </sheetData>
  <mergeCells count="14">
    <mergeCell ref="A8:M12"/>
    <mergeCell ref="A14:A16"/>
    <mergeCell ref="B14:B16"/>
    <mergeCell ref="D14:D16"/>
    <mergeCell ref="E14:E16"/>
    <mergeCell ref="F14:F16"/>
    <mergeCell ref="C14:C16"/>
    <mergeCell ref="Q14:Q15"/>
    <mergeCell ref="G15:G16"/>
    <mergeCell ref="H15:H16"/>
    <mergeCell ref="I15:I16"/>
    <mergeCell ref="J15:J16"/>
    <mergeCell ref="K15:P15"/>
    <mergeCell ref="K14:P14"/>
  </mergeCells>
  <phoneticPr fontId="9" type="noConversion"/>
  <pageMargins left="0" right="0" top="0.39370078740157483" bottom="0.39370078740157483" header="0.51181102362204722" footer="0.51181102362204722"/>
  <pageSetup paperSize="9" scale="73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8</vt:i4>
      </vt:variant>
      <vt:variant>
        <vt:lpstr>Įvardytieji diapazonai</vt:lpstr>
      </vt:variant>
      <vt:variant>
        <vt:i4>5</vt:i4>
      </vt:variant>
    </vt:vector>
  </HeadingPairs>
  <TitlesOfParts>
    <vt:vector size="13" baseType="lpstr">
      <vt:lpstr>1 priedas</vt:lpstr>
      <vt:lpstr>2 priedas</vt:lpstr>
      <vt:lpstr>5-išl.pagal programas </vt:lpstr>
      <vt:lpstr>3 priedas</vt:lpstr>
      <vt:lpstr>4 priedas</vt:lpstr>
      <vt:lpstr>5 priedas</vt:lpstr>
      <vt:lpstr>6 priedas</vt:lpstr>
      <vt:lpstr>8 priedas</vt:lpstr>
      <vt:lpstr>'1 priedas'!Print_Titles</vt:lpstr>
      <vt:lpstr>'2 priedas'!Print_Titles</vt:lpstr>
      <vt:lpstr>'4 priedas'!Print_Titles</vt:lpstr>
      <vt:lpstr>'5 priedas'!Print_Titles</vt:lpstr>
      <vt:lpstr>'6 priedas'!Print_Titles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Aldona</dc:creator>
  <cp:lastModifiedBy>Rasa Virbalienė</cp:lastModifiedBy>
  <cp:lastPrinted>2023-06-15T08:06:17Z</cp:lastPrinted>
  <dcterms:created xsi:type="dcterms:W3CDTF">2013-02-05T08:01:03Z</dcterms:created>
  <dcterms:modified xsi:type="dcterms:W3CDTF">2023-06-28T08:29:56Z</dcterms:modified>
</cp:coreProperties>
</file>